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ALL" sheetId="1" r:id="rId1"/>
    <sheet name="General" sheetId="2" r:id="rId2"/>
    <sheet name="Marketing" sheetId="3" r:id="rId3"/>
    <sheet name="Golf" sheetId="4" r:id="rId4"/>
    <sheet name="Register" sheetId="5" r:id="rId5"/>
  </sheets>
  <definedNames>
    <definedName name="_xlnm.Print_Area" localSheetId="0">'ALL'!$A$1:$G$37</definedName>
    <definedName name="_xlnm.Print_Area" localSheetId="1">'General'!$A$1:$G$29</definedName>
    <definedName name="_xlnm.Print_Area" localSheetId="3">'Golf'!$A$1:$G$29</definedName>
    <definedName name="_xlnm.Print_Area" localSheetId="2">'Marketing'!$A$1:$G$29</definedName>
    <definedName name="_xlnm.Print_Area" localSheetId="4">'Register'!$L$1:$R$99</definedName>
  </definedNames>
  <calcPr fullCalcOnLoad="1"/>
</workbook>
</file>

<file path=xl/sharedStrings.xml><?xml version="1.0" encoding="utf-8"?>
<sst xmlns="http://schemas.openxmlformats.org/spreadsheetml/2006/main" count="341" uniqueCount="167">
  <si>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</si>
  <si>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</si>
  <si>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</si>
  <si>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</si>
  <si>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</si>
  <si>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</si>
  <si>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</si>
  <si>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</si>
  <si>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</si>
  <si>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</si>
  <si>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</si>
  <si>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</si>
  <si>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Cash: Beginning of Period</t>
  </si>
  <si>
    <t>Revenues</t>
  </si>
  <si>
    <t>Expenditures</t>
  </si>
  <si>
    <t>Ending Balance</t>
  </si>
  <si>
    <t>(Year)</t>
  </si>
  <si>
    <t>Prepared By:</t>
  </si>
  <si>
    <t>Preparer's Phone Number:</t>
  </si>
  <si>
    <t>Jackson</t>
  </si>
  <si>
    <t xml:space="preserve"> </t>
  </si>
  <si>
    <t>Chapter Treasurer's Report (Golf)</t>
  </si>
  <si>
    <t>Deposit</t>
  </si>
  <si>
    <t>Withdrawl</t>
  </si>
  <si>
    <t>Date</t>
  </si>
  <si>
    <t>General</t>
  </si>
  <si>
    <t>CUMA</t>
  </si>
  <si>
    <t>Golf</t>
  </si>
  <si>
    <t>From</t>
  </si>
  <si>
    <t>SCSECU-FSCA</t>
  </si>
  <si>
    <t>CP-FSCA</t>
  </si>
  <si>
    <t>Cascades-FSCA</t>
  </si>
  <si>
    <t>Midwest-FSCA</t>
  </si>
  <si>
    <t>Midwest-open bal</t>
  </si>
  <si>
    <t>DFCU</t>
  </si>
  <si>
    <t>CU Village</t>
  </si>
  <si>
    <t>Abbot, Thom beer</t>
  </si>
  <si>
    <t>Butler Butler</t>
  </si>
  <si>
    <t>Cencorp</t>
  </si>
  <si>
    <t>Seymour</t>
  </si>
  <si>
    <t>Leonard Kaufman</t>
  </si>
  <si>
    <t>Grand Trunk</t>
  </si>
  <si>
    <t>K&amp;E</t>
  </si>
  <si>
    <t>Chapter Treasurer's Report (Gen'l)</t>
  </si>
  <si>
    <t>SCSECU-open bal</t>
  </si>
  <si>
    <t>Chapter Treasurer's Report (ALL)</t>
  </si>
  <si>
    <t>SCSECU</t>
  </si>
  <si>
    <t>MCCU</t>
  </si>
  <si>
    <t>OMNI</t>
  </si>
  <si>
    <t>American Title</t>
  </si>
  <si>
    <t>Jackson Radio</t>
  </si>
  <si>
    <t>Coon-trophy</t>
  </si>
  <si>
    <t>BCACFCU</t>
  </si>
  <si>
    <t>Schmitt, Sussman</t>
  </si>
  <si>
    <t>Stmt Co.</t>
  </si>
  <si>
    <t>Grotto Temple</t>
  </si>
  <si>
    <t>EECU-trf</t>
  </si>
  <si>
    <t>MCUL-rebate (8/1)</t>
  </si>
  <si>
    <t>CP</t>
  </si>
  <si>
    <t>Jackson Printing</t>
  </si>
  <si>
    <t>Harland</t>
  </si>
  <si>
    <t>CuCorp</t>
  </si>
  <si>
    <t>Steward Group</t>
  </si>
  <si>
    <t xml:space="preserve">Midwest </t>
  </si>
  <si>
    <t>7 checks</t>
  </si>
  <si>
    <t>Smith Barney</t>
  </si>
  <si>
    <t>Peckham</t>
  </si>
  <si>
    <t>Cash-mulligans?</t>
  </si>
  <si>
    <t>EECU-trf for 4 dinner</t>
  </si>
  <si>
    <t>Walton Agency</t>
  </si>
  <si>
    <t>Westwood-FSCA</t>
  </si>
  <si>
    <t>1001-Imagecraft</t>
  </si>
  <si>
    <t>1002-Jackson Sign</t>
  </si>
  <si>
    <t>1003-Creative Promo</t>
  </si>
  <si>
    <t>1005-Jackson Publs.</t>
  </si>
  <si>
    <t>1004-Imagecraft</t>
  </si>
  <si>
    <t>Dividend</t>
  </si>
  <si>
    <t>1006-Wal Mart</t>
  </si>
  <si>
    <t>1007-Discover</t>
  </si>
  <si>
    <t>1009-Hankard Hills</t>
  </si>
  <si>
    <t>1010-Spry-Banner</t>
  </si>
  <si>
    <t>1011-Creative Promo</t>
  </si>
  <si>
    <t>1012-Kathy Spahr</t>
  </si>
  <si>
    <t>K&amp;E-cars</t>
  </si>
  <si>
    <t>1008-Jim Francis-cars</t>
  </si>
  <si>
    <t>JCFCU-cars</t>
  </si>
  <si>
    <t>Informa</t>
  </si>
  <si>
    <t>1014-JCFCU-prizes</t>
  </si>
  <si>
    <t>1013-FCS-car sales</t>
  </si>
  <si>
    <t>MCUL</t>
  </si>
  <si>
    <t>#1015-Donation FSCA</t>
  </si>
  <si>
    <t>Chapter Treasurer's Report (Marketing)</t>
  </si>
  <si>
    <t>1016-Co-op adv</t>
  </si>
  <si>
    <t>2/20-2/26/08</t>
  </si>
  <si>
    <t>EE Appr-attendees</t>
  </si>
  <si>
    <t>EE Appr-gifts</t>
  </si>
  <si>
    <t>1017-Jax Cty Rose</t>
  </si>
  <si>
    <t>14 checks for ann'l mtg</t>
  </si>
  <si>
    <t>EECU-ann'l mtg</t>
  </si>
  <si>
    <t>CP-ann'l mtg</t>
  </si>
  <si>
    <t>annual meeting dinner</t>
  </si>
  <si>
    <t>JCFCU-ann'l mtg</t>
  </si>
  <si>
    <t>1018-JCFCU-EE appr dinner</t>
  </si>
  <si>
    <t>1019-Jax Pub</t>
  </si>
  <si>
    <t>1020-Ins Women g/o fbo Friendly home</t>
  </si>
  <si>
    <t>Bryanna Tapley</t>
  </si>
  <si>
    <t>(517) 841-4120</t>
  </si>
  <si>
    <t>Membership Fee</t>
  </si>
  <si>
    <t>Dividend from EECU</t>
  </si>
  <si>
    <t>Check Order</t>
  </si>
  <si>
    <t>SCCU - Leg. Breakfast</t>
  </si>
  <si>
    <t>JCFCU - Leg. Breakfast</t>
  </si>
  <si>
    <t>CPFCU-Leg. Breakfast</t>
  </si>
  <si>
    <t xml:space="preserve">MCUL-rebate </t>
  </si>
  <si>
    <t>Sawyer Printing</t>
  </si>
  <si>
    <t>Butler, Butler &amp; Rowse</t>
  </si>
  <si>
    <t>CU Village.com</t>
  </si>
  <si>
    <t>The Statement Co.</t>
  </si>
  <si>
    <t>South Central</t>
  </si>
  <si>
    <t>Sage Direct</t>
  </si>
  <si>
    <t>Battle Creek Area CFCU</t>
  </si>
  <si>
    <t>PFP Services</t>
  </si>
  <si>
    <t>Holzman, Ritler</t>
  </si>
  <si>
    <t>Abbott, Thomson, &amp; Beer</t>
  </si>
  <si>
    <t>Corporate One</t>
  </si>
  <si>
    <t>Rx Optical</t>
  </si>
  <si>
    <t>Balance</t>
  </si>
  <si>
    <t>Hankard Hills</t>
  </si>
  <si>
    <t>Cascades Credit Union</t>
  </si>
  <si>
    <t>Community Driven</t>
  </si>
  <si>
    <t>Jackson Community</t>
  </si>
  <si>
    <t>CPFCU</t>
  </si>
  <si>
    <t>Cindrich &amp; Mahalak</t>
  </si>
  <si>
    <t>Mortgage Center</t>
  </si>
  <si>
    <t>EECU</t>
  </si>
  <si>
    <t>CU Financial Alliance</t>
  </si>
  <si>
    <t>Cascades Manor House</t>
  </si>
  <si>
    <t>US Hole in One</t>
  </si>
  <si>
    <t>EECU - Chpt Golf Mailings</t>
  </si>
  <si>
    <t>Jackson Friendly Home</t>
  </si>
  <si>
    <t>Marshall Community</t>
  </si>
  <si>
    <t>Thompson-Phelan</t>
  </si>
  <si>
    <t>Lasertec</t>
  </si>
  <si>
    <t>CUNA Mutual</t>
  </si>
  <si>
    <t>Art Moehn</t>
  </si>
  <si>
    <t>The Stewart Group</t>
  </si>
  <si>
    <t>EECU - Leg. Breakfast</t>
  </si>
  <si>
    <t>Cash W/D</t>
  </si>
  <si>
    <t>EECU - GC &amp; Prizes</t>
  </si>
  <si>
    <t>Dep. $ not used on GC</t>
  </si>
  <si>
    <t>Jackson Radio Works</t>
  </si>
  <si>
    <t>Raddon Financial Group</t>
  </si>
  <si>
    <t>CU Corp</t>
  </si>
  <si>
    <t>Digital Insight</t>
  </si>
  <si>
    <t>Spry Sign &amp; Graphics</t>
  </si>
  <si>
    <t>Jackson Sign Products</t>
  </si>
  <si>
    <t>MCULAF Auction</t>
  </si>
  <si>
    <t>South Central - JFH Flowers</t>
  </si>
  <si>
    <t>JCCU - Rose Pagent</t>
  </si>
  <si>
    <t>Salesman</t>
  </si>
  <si>
    <t>Imagecraft - Tropies</t>
  </si>
  <si>
    <t>Target - Pictures</t>
  </si>
  <si>
    <t xml:space="preserve">Transfer to CUMA </t>
  </si>
  <si>
    <t>for Cit Pat Ad</t>
  </si>
  <si>
    <t>Transfer from General</t>
  </si>
  <si>
    <t>Fund</t>
  </si>
  <si>
    <t>Citizen Patriot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</si>
</sst>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&quot;$&quot;#,##0.00;[Red]&quot;$&quot;#,##0.0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4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4" fontId="1" fillId="0" borderId="10" xfId="44" applyNumberFormat="1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4" fontId="6" fillId="0" borderId="0" xfId="44" applyFont="1" applyAlignment="1">
      <alignment/>
    </xf>
    <xf numFmtId="44" fontId="5" fillId="0" borderId="0" xfId="44" applyFont="1" applyAlignment="1">
      <alignment/>
    </xf>
    <xf numFmtId="44" fontId="0" fillId="0" borderId="0" xfId="44" applyFont="1" applyAlignment="1">
      <alignment/>
    </xf>
    <xf numFmtId="14" fontId="6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Alignment="1" quotePrefix="1">
      <alignment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14" fontId="4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7.28125" style="0" customWidth="1"/>
    <col min="2" max="4" width="15.7109375" style="0" customWidth="1"/>
    <col min="5" max="5" width="20.00390625" style="0" customWidth="1"/>
    <col min="6" max="7" width="15.7109375" style="0" customWidth="1"/>
    <col min="11" max="11" width="10.140625" style="0" bestFit="1" customWidth="1"/>
  </cols>
  <sheetData>
    <row r="1" spans="1:2" ht="12.75">
      <c r="A1" t="s">
        <v>20</v>
      </c>
      <c r="B1" s="28">
        <f ca="1">NOW()</f>
        <v>39791.50695243056</v>
      </c>
    </row>
    <row r="2" spans="1:7" s="1" customFormat="1" ht="20.25">
      <c r="A2" s="5"/>
      <c r="B2" s="5" t="s">
        <v>19</v>
      </c>
      <c r="C2" s="7" t="s">
        <v>45</v>
      </c>
      <c r="F2" s="7">
        <v>2008</v>
      </c>
      <c r="G2" s="8" t="s">
        <v>16</v>
      </c>
    </row>
    <row r="6" spans="2:7" s="2" customFormat="1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t="s">
        <v>12</v>
      </c>
      <c r="B7" s="4">
        <f>+General!B7+Marketing!B7+Golf!B7</f>
        <v>20239.15</v>
      </c>
      <c r="C7" s="4">
        <f>+General!C7+Marketing!C7+Golf!C7</f>
        <v>20247.72</v>
      </c>
      <c r="D7" s="4">
        <f>+General!D7+Marketing!D7+Golf!D7</f>
        <v>20865.72</v>
      </c>
      <c r="E7" s="4">
        <f>+General!E7+Marketing!E7+Golf!E7</f>
        <v>19673.8</v>
      </c>
      <c r="F7" s="4">
        <f>+General!F7+Marketing!F7+Golf!F7</f>
        <v>17905.46</v>
      </c>
      <c r="G7" s="4">
        <f>+General!G7+Marketing!G7+Golf!G7</f>
        <v>17711.39</v>
      </c>
    </row>
    <row r="8" spans="2:7" ht="12.75">
      <c r="B8" s="1"/>
      <c r="C8" s="1"/>
      <c r="D8" s="1"/>
      <c r="E8" s="1"/>
      <c r="F8" s="1"/>
      <c r="G8" s="1"/>
    </row>
    <row r="9" spans="1:7" ht="12.75">
      <c r="A9" t="s">
        <v>13</v>
      </c>
      <c r="B9" s="4">
        <f>+General!B9+Marketing!B9+Golf!B9</f>
        <v>8.57</v>
      </c>
      <c r="C9" s="4">
        <f>+General!C9+Marketing!C9+Golf!C9</f>
        <v>1775</v>
      </c>
      <c r="D9" s="4">
        <f>+General!D9+Marketing!D9+Golf!D9</f>
        <v>8.08</v>
      </c>
      <c r="E9" s="4">
        <f>+General!E9+Marketing!E9+Golf!E9</f>
        <v>548.4300000000001</v>
      </c>
      <c r="F9" s="4">
        <f>+General!F9+Marketing!F9+Golf!F9</f>
        <v>15.29</v>
      </c>
      <c r="G9" s="4">
        <f>+General!G9+Marketing!G9+Golf!G9</f>
        <v>516.19</v>
      </c>
    </row>
    <row r="10" spans="2:7" ht="12.75">
      <c r="B10" s="1"/>
      <c r="C10" s="1"/>
      <c r="D10" s="1"/>
      <c r="E10" s="1"/>
      <c r="F10" s="1"/>
      <c r="G10" s="1"/>
    </row>
    <row r="11" spans="1:7" ht="12.75">
      <c r="A11" t="s">
        <v>14</v>
      </c>
      <c r="B11" s="12">
        <f>+General!B11+Marketing!B11+Golf!B11</f>
        <v>0</v>
      </c>
      <c r="C11" s="12">
        <f>+General!C11+Marketing!C11+Golf!C11</f>
        <v>-1157</v>
      </c>
      <c r="D11" s="12">
        <f>+General!D11+Marketing!D11+Golf!D11</f>
        <v>-1200</v>
      </c>
      <c r="E11" s="12">
        <f>+General!E11+Marketing!E11+Golf!E11</f>
        <v>-2316.77</v>
      </c>
      <c r="F11" s="12">
        <f>+General!F11+Marketing!F11+Golf!F11</f>
        <v>-209.36</v>
      </c>
      <c r="G11" s="12">
        <f>+General!G11+Marketing!G11+Golf!G11</f>
        <v>-237.79</v>
      </c>
    </row>
    <row r="13" spans="1:7" ht="12.75">
      <c r="A13" t="s">
        <v>15</v>
      </c>
      <c r="B13" s="4">
        <f>+General!B13+Marketing!B13+Golf!B13</f>
        <v>20247.72</v>
      </c>
      <c r="C13" s="4">
        <f>+General!C13+Marketing!C13+Golf!C13</f>
        <v>20865.72</v>
      </c>
      <c r="D13" s="4">
        <f>+General!D13+Marketing!D13+Golf!D13</f>
        <v>19673.8</v>
      </c>
      <c r="E13" s="4">
        <f>+General!E13+Marketing!E13+Golf!E13</f>
        <v>17905.46</v>
      </c>
      <c r="F13" s="4">
        <f>+General!F13+Marketing!F13+Golf!F13</f>
        <v>17711.39</v>
      </c>
      <c r="G13" s="4">
        <f>+General!G13+Marketing!G13+Golf!G13</f>
        <v>17989.79</v>
      </c>
    </row>
    <row r="14" spans="2:7" ht="12.75">
      <c r="B14" s="1"/>
      <c r="C14" s="1"/>
      <c r="D14" s="1"/>
      <c r="E14" s="1"/>
      <c r="F14" s="1"/>
      <c r="G14" s="1"/>
    </row>
    <row r="15" spans="1:7" ht="12.75">
      <c r="A15" s="13"/>
      <c r="B15" s="14"/>
      <c r="C15" s="14"/>
      <c r="D15" s="14"/>
      <c r="E15" s="14"/>
      <c r="F15" s="14"/>
      <c r="G15" s="14"/>
    </row>
    <row r="16" spans="1:7" ht="12.75">
      <c r="A16" s="16" t="s">
        <v>20</v>
      </c>
      <c r="B16" s="1" t="s">
        <v>20</v>
      </c>
      <c r="C16" s="1" t="s">
        <v>20</v>
      </c>
      <c r="D16" s="1"/>
      <c r="E16" s="1"/>
      <c r="F16" s="1"/>
      <c r="G16" s="1"/>
    </row>
    <row r="17" spans="2:7" s="2" customFormat="1" ht="12.75"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</row>
    <row r="18" spans="1:7" ht="12.75">
      <c r="A18" t="s">
        <v>12</v>
      </c>
      <c r="B18" s="4">
        <f>+General!B18+Marketing!B18+Golf!B18</f>
        <v>17989.79</v>
      </c>
      <c r="C18" s="4">
        <f>+General!C18+Marketing!C18+Golf!C18</f>
        <v>20713.6</v>
      </c>
      <c r="D18" s="4">
        <f>+General!D18+Marketing!D18+Golf!D18</f>
        <v>15940.939999999997</v>
      </c>
      <c r="E18" s="4">
        <f>+General!E18+Marketing!E18+Golf!E18</f>
        <v>15579.669999999995</v>
      </c>
      <c r="F18" s="4">
        <f>+General!F18+Marketing!F18+Golf!F18</f>
        <v>14669.429999999997</v>
      </c>
      <c r="G18" s="4">
        <f>+General!G18+Marketing!G18+Golf!G18</f>
        <v>13173.899999999998</v>
      </c>
    </row>
    <row r="19" spans="2:7" ht="12.75">
      <c r="B19" s="1"/>
      <c r="C19" s="1"/>
      <c r="D19" s="1"/>
      <c r="E19" s="1"/>
      <c r="F19" s="1"/>
      <c r="G19" s="1"/>
    </row>
    <row r="20" spans="1:7" ht="12.75">
      <c r="A20" t="s">
        <v>13</v>
      </c>
      <c r="B20" s="4">
        <f>+General!B20+Marketing!B20+Golf!B20</f>
        <v>2732.81</v>
      </c>
      <c r="C20" s="4">
        <f>+General!C20+Marketing!C20+Golf!C20</f>
        <v>6535.01</v>
      </c>
      <c r="D20" s="4">
        <f>+General!D20+Marketing!D20+Golf!D20</f>
        <v>706.5600000000001</v>
      </c>
      <c r="E20" s="4">
        <f>+General!E20+Marketing!E20+Golf!E20</f>
        <v>6.5</v>
      </c>
      <c r="F20" s="4">
        <f>+General!F20+Marketing!F20+Golf!F20</f>
        <v>194.15999999999997</v>
      </c>
      <c r="G20" s="4">
        <f>+General!G20+Marketing!G20+Golf!G20</f>
        <v>0</v>
      </c>
    </row>
    <row r="21" spans="2:7" ht="12.75">
      <c r="B21" s="1"/>
      <c r="C21" s="1"/>
      <c r="D21" s="1"/>
      <c r="E21" s="1"/>
      <c r="F21" s="1"/>
      <c r="G21" s="1"/>
    </row>
    <row r="22" spans="1:7" ht="12.75">
      <c r="A22" t="s">
        <v>14</v>
      </c>
      <c r="B22" s="12">
        <f>+General!B22+Marketing!B22+Golf!B22</f>
        <v>-9</v>
      </c>
      <c r="C22" s="12">
        <f>+General!C22+Marketing!C22+Golf!C22</f>
        <v>-11307.67</v>
      </c>
      <c r="D22" s="12">
        <f>+General!D22+Marketing!D22+Golf!D22</f>
        <v>-1067.83</v>
      </c>
      <c r="E22" s="12">
        <f>+General!E22+Marketing!E22+Golf!E22</f>
        <v>-916.74</v>
      </c>
      <c r="F22" s="12">
        <f>+General!F22+Marketing!F22+Golf!F22</f>
        <v>-1689.69</v>
      </c>
      <c r="G22" s="12">
        <f>+General!G22+Marketing!G22+Golf!G22</f>
        <v>0</v>
      </c>
    </row>
    <row r="24" spans="1:7" ht="12.75">
      <c r="A24" t="s">
        <v>15</v>
      </c>
      <c r="B24" s="4">
        <f>+General!B24+Marketing!B24+Golf!B24</f>
        <v>20713.6</v>
      </c>
      <c r="C24" s="4">
        <f>+General!C24+Marketing!C24+Golf!C24</f>
        <v>15940.939999999997</v>
      </c>
      <c r="D24" s="4">
        <f>+General!D24+Marketing!D24+Golf!D24</f>
        <v>15579.669999999995</v>
      </c>
      <c r="E24" s="4">
        <f>+General!E24+Marketing!E24+Golf!E24</f>
        <v>14669.429999999997</v>
      </c>
      <c r="F24" s="4">
        <f>+General!F24+Marketing!F24+Golf!F24</f>
        <v>13173.899999999998</v>
      </c>
      <c r="G24" s="4">
        <f>+General!G24+Marketing!G24+Golf!G24</f>
        <v>13173.899999999998</v>
      </c>
    </row>
    <row r="25" spans="1:6" ht="12.75">
      <c r="A25" t="s">
        <v>20</v>
      </c>
      <c r="B25" s="4" t="s">
        <v>20</v>
      </c>
      <c r="F25" t="s">
        <v>20</v>
      </c>
    </row>
    <row r="26" ht="12.75">
      <c r="A26" s="28" t="s">
        <v>20</v>
      </c>
    </row>
    <row r="28" spans="6:7" ht="12.75">
      <c r="F28" s="9"/>
      <c r="G28" s="9"/>
    </row>
    <row r="29" spans="1:7" s="6" customFormat="1" ht="15">
      <c r="A29" s="10" t="s">
        <v>17</v>
      </c>
      <c r="B29" s="11" t="s">
        <v>105</v>
      </c>
      <c r="C29" s="11"/>
      <c r="D29" s="37" t="s">
        <v>18</v>
      </c>
      <c r="E29" s="37"/>
      <c r="F29" s="11" t="s">
        <v>106</v>
      </c>
      <c r="G29" s="11"/>
    </row>
    <row r="30" ht="12.75">
      <c r="A30" s="16"/>
    </row>
    <row r="31" ht="12.75">
      <c r="A31" s="16"/>
    </row>
    <row r="32" ht="12.75">
      <c r="A32" s="16"/>
    </row>
    <row r="35" spans="1:4" ht="12.75">
      <c r="A35" s="16" t="s">
        <v>20</v>
      </c>
      <c r="B35" t="s">
        <v>20</v>
      </c>
      <c r="D35" t="s">
        <v>20</v>
      </c>
    </row>
    <row r="47" spans="11:13" ht="12.75">
      <c r="K47" s="16">
        <v>39374</v>
      </c>
      <c r="L47" t="s">
        <v>86</v>
      </c>
      <c r="M47">
        <v>85</v>
      </c>
    </row>
  </sheetData>
  <sheetProtection/>
  <mergeCells count="1">
    <mergeCell ref="D29:E29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7.28125" style="0" customWidth="1"/>
    <col min="2" max="4" width="15.7109375" style="0" customWidth="1"/>
    <col min="5" max="5" width="18.421875" style="0" customWidth="1"/>
    <col min="6" max="7" width="15.7109375" style="0" customWidth="1"/>
    <col min="11" max="11" width="10.140625" style="0" bestFit="1" customWidth="1"/>
  </cols>
  <sheetData>
    <row r="1" spans="1:2" ht="12.75">
      <c r="A1" t="s">
        <v>20</v>
      </c>
      <c r="B1" s="28">
        <f ca="1">NOW()</f>
        <v>39791.50695243056</v>
      </c>
    </row>
    <row r="2" spans="1:7" s="1" customFormat="1" ht="20.25">
      <c r="A2" s="5"/>
      <c r="B2" s="5" t="s">
        <v>19</v>
      </c>
      <c r="C2" s="7" t="s">
        <v>43</v>
      </c>
      <c r="F2" s="7">
        <f>+ALL!F2</f>
        <v>2008</v>
      </c>
      <c r="G2" s="8" t="s">
        <v>16</v>
      </c>
    </row>
    <row r="6" spans="2:7" s="2" customFormat="1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t="s">
        <v>12</v>
      </c>
      <c r="B7" s="4">
        <v>12658.22</v>
      </c>
      <c r="C7" s="15">
        <f>+B13</f>
        <v>12666.789999999999</v>
      </c>
      <c r="D7" s="15">
        <f>+C13</f>
        <v>13784.789999999999</v>
      </c>
      <c r="E7" s="15">
        <f>+D13</f>
        <v>13792.869999999999</v>
      </c>
      <c r="F7" s="15">
        <f>+E13</f>
        <v>12904.029999999999</v>
      </c>
      <c r="G7" s="15">
        <f>+F13</f>
        <v>12709.96</v>
      </c>
    </row>
    <row r="8" spans="2:7" ht="12.75">
      <c r="B8" s="1"/>
      <c r="C8" s="1"/>
      <c r="D8" s="1"/>
      <c r="E8" s="1"/>
      <c r="F8" s="1"/>
      <c r="G8" s="1"/>
    </row>
    <row r="9" spans="1:7" ht="12.75">
      <c r="A9" t="s">
        <v>13</v>
      </c>
      <c r="B9" s="4">
        <v>8.57</v>
      </c>
      <c r="C9" s="4">
        <v>1775</v>
      </c>
      <c r="D9" s="4">
        <v>8.08</v>
      </c>
      <c r="E9" s="4">
        <f>8.43+280+80+40+140</f>
        <v>548.4300000000001</v>
      </c>
      <c r="F9" s="4">
        <f>SUM(Register!C35:C40)</f>
        <v>15.29</v>
      </c>
      <c r="G9" s="4">
        <f>SUM(Register!C41:C46)</f>
        <v>516.19</v>
      </c>
    </row>
    <row r="10" spans="2:7" ht="12.75">
      <c r="B10" s="1"/>
      <c r="C10" s="1"/>
      <c r="D10" s="1"/>
      <c r="E10" s="1"/>
      <c r="F10" s="1"/>
      <c r="G10" s="1"/>
    </row>
    <row r="11" spans="1:7" ht="12.75">
      <c r="A11" t="s">
        <v>14</v>
      </c>
      <c r="B11" s="12">
        <v>0</v>
      </c>
      <c r="C11" s="12">
        <v>-657</v>
      </c>
      <c r="D11" s="12">
        <v>0</v>
      </c>
      <c r="E11" s="12">
        <f>-557.27-880</f>
        <v>-1437.27</v>
      </c>
      <c r="F11" s="12">
        <f>-SUM(Register!D35:D40)</f>
        <v>-209.36</v>
      </c>
      <c r="G11" s="12">
        <f>-SUM(Register!D41:D46)</f>
        <v>-237.79</v>
      </c>
    </row>
    <row r="12" spans="3:7" ht="12.75">
      <c r="C12" s="1"/>
      <c r="D12" s="1"/>
      <c r="E12" s="1"/>
      <c r="F12" s="1"/>
      <c r="G12" s="1"/>
    </row>
    <row r="13" spans="1:7" ht="12.75">
      <c r="A13" t="s">
        <v>15</v>
      </c>
      <c r="B13" s="4">
        <f>SUM(B7:B11)</f>
        <v>12666.789999999999</v>
      </c>
      <c r="C13" s="4">
        <f>SUM(C7:C12)</f>
        <v>13784.789999999999</v>
      </c>
      <c r="D13" s="4">
        <f>SUM(D7:D11)</f>
        <v>13792.869999999999</v>
      </c>
      <c r="E13" s="4">
        <f>SUM(E7:E11)</f>
        <v>12904.029999999999</v>
      </c>
      <c r="F13" s="4">
        <f>SUM(F7:F11)</f>
        <v>12709.96</v>
      </c>
      <c r="G13" s="4">
        <f>SUM(G7:G11)</f>
        <v>12988.359999999999</v>
      </c>
    </row>
    <row r="14" spans="2:7" ht="12.75">
      <c r="B14" s="1"/>
      <c r="C14" s="1"/>
      <c r="D14" s="1"/>
      <c r="E14" s="1"/>
      <c r="F14" s="1"/>
      <c r="G14" s="1"/>
    </row>
    <row r="15" spans="1:7" ht="12.75">
      <c r="A15" s="13"/>
      <c r="B15" s="14"/>
      <c r="C15" s="14"/>
      <c r="D15" s="14"/>
      <c r="E15" s="14"/>
      <c r="F15" s="14"/>
      <c r="G15" s="14"/>
    </row>
    <row r="16" spans="1:7" ht="12.75">
      <c r="A16" s="16" t="s">
        <v>20</v>
      </c>
      <c r="B16" s="1" t="s">
        <v>20</v>
      </c>
      <c r="C16" s="1" t="s">
        <v>20</v>
      </c>
      <c r="D16" s="1"/>
      <c r="E16" s="1"/>
      <c r="F16" s="1"/>
      <c r="G16" s="1"/>
    </row>
    <row r="17" spans="2:7" s="2" customFormat="1" ht="12.75"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</row>
    <row r="18" spans="1:7" ht="12.75">
      <c r="A18" t="s">
        <v>12</v>
      </c>
      <c r="B18" s="4">
        <f>+G13</f>
        <v>12988.359999999999</v>
      </c>
      <c r="C18" s="4">
        <f>+B24</f>
        <v>12996.169999999998</v>
      </c>
      <c r="D18" s="4">
        <f>+C24</f>
        <v>12376.519999999999</v>
      </c>
      <c r="E18" s="4">
        <f>+D24</f>
        <v>11653.819999999998</v>
      </c>
      <c r="F18" s="4">
        <f>+E24</f>
        <v>11658.769999999999</v>
      </c>
      <c r="G18" s="4">
        <f>+F24</f>
        <v>11475.15</v>
      </c>
    </row>
    <row r="19" spans="2:7" ht="12.75">
      <c r="B19" s="1"/>
      <c r="C19" s="1"/>
      <c r="D19" s="1"/>
      <c r="E19" s="1"/>
      <c r="F19" s="1"/>
      <c r="G19" s="1"/>
    </row>
    <row r="20" spans="1:7" ht="12.75">
      <c r="A20" t="s">
        <v>13</v>
      </c>
      <c r="B20" s="4">
        <f>SUM(Register!C47)</f>
        <v>7.81</v>
      </c>
      <c r="C20" s="4">
        <f>Register!C65</f>
        <v>7.41</v>
      </c>
      <c r="D20" s="4">
        <f>SUM(Register!C92:C96)</f>
        <v>4.98</v>
      </c>
      <c r="E20" s="4">
        <f>Register!C100</f>
        <v>4.95</v>
      </c>
      <c r="F20" s="4">
        <f>Register!C105</f>
        <v>4.76</v>
      </c>
      <c r="G20" s="4">
        <v>0</v>
      </c>
    </row>
    <row r="21" spans="2:7" ht="12.75">
      <c r="B21" s="1"/>
      <c r="C21" s="1"/>
      <c r="D21" s="1"/>
      <c r="E21" s="1"/>
      <c r="F21" s="1"/>
      <c r="G21" s="1"/>
    </row>
    <row r="22" spans="1:7" ht="12.75">
      <c r="A22" t="s">
        <v>14</v>
      </c>
      <c r="B22" s="12">
        <f>Register!D47</f>
        <v>0</v>
      </c>
      <c r="C22" s="12">
        <f>-SUM(Register!D66:D67)</f>
        <v>-627.06</v>
      </c>
      <c r="D22" s="12">
        <f>-SUM(Register!D92:D96)</f>
        <v>-727.68</v>
      </c>
      <c r="E22" s="12">
        <v>0</v>
      </c>
      <c r="F22" s="12">
        <f>-Register!D103</f>
        <v>-188.38</v>
      </c>
      <c r="G22" s="12">
        <v>0</v>
      </c>
    </row>
    <row r="23" spans="2:7" ht="12.75">
      <c r="B23" s="1"/>
      <c r="C23" s="1"/>
      <c r="D23" s="1"/>
      <c r="E23" s="1"/>
      <c r="F23" s="1"/>
      <c r="G23" s="1"/>
    </row>
    <row r="24" spans="1:7" ht="12.75">
      <c r="A24" t="s">
        <v>15</v>
      </c>
      <c r="B24" s="4">
        <f aca="true" t="shared" si="0" ref="B24:G24">SUM(B18:B22)</f>
        <v>12996.169999999998</v>
      </c>
      <c r="C24" s="4">
        <f t="shared" si="0"/>
        <v>12376.519999999999</v>
      </c>
      <c r="D24" s="4">
        <f t="shared" si="0"/>
        <v>11653.819999999998</v>
      </c>
      <c r="E24" s="4">
        <f t="shared" si="0"/>
        <v>11658.769999999999</v>
      </c>
      <c r="F24" s="4">
        <f t="shared" si="0"/>
        <v>11475.15</v>
      </c>
      <c r="G24" s="4">
        <f t="shared" si="0"/>
        <v>11475.15</v>
      </c>
    </row>
    <row r="25" spans="1:2" ht="12.75">
      <c r="A25" t="s">
        <v>20</v>
      </c>
      <c r="B25" s="4" t="s">
        <v>20</v>
      </c>
    </row>
    <row r="28" spans="6:7" ht="12.75">
      <c r="F28" s="9"/>
      <c r="G28" s="9"/>
    </row>
    <row r="29" spans="1:7" s="6" customFormat="1" ht="15">
      <c r="A29" s="10" t="s">
        <v>17</v>
      </c>
      <c r="B29" s="11" t="s">
        <v>105</v>
      </c>
      <c r="C29" s="11"/>
      <c r="D29" s="37" t="s">
        <v>18</v>
      </c>
      <c r="E29" s="37"/>
      <c r="F29" s="11" t="s">
        <v>106</v>
      </c>
      <c r="G29" s="11"/>
    </row>
    <row r="30" ht="12.75">
      <c r="A30" s="16"/>
    </row>
    <row r="31" ht="12.75">
      <c r="A31" s="16"/>
    </row>
    <row r="32" ht="12.75">
      <c r="A32" s="16"/>
    </row>
    <row r="35" spans="1:4" ht="12.75">
      <c r="A35" s="16" t="s">
        <v>20</v>
      </c>
      <c r="B35" t="s">
        <v>20</v>
      </c>
      <c r="D35" t="s">
        <v>20</v>
      </c>
    </row>
    <row r="47" spans="11:13" ht="12.75">
      <c r="K47" s="16">
        <v>39374</v>
      </c>
      <c r="L47" t="s">
        <v>86</v>
      </c>
      <c r="M47">
        <v>85</v>
      </c>
    </row>
  </sheetData>
  <sheetProtection/>
  <mergeCells count="1">
    <mergeCell ref="D29:E29"/>
  </mergeCells>
  <printOptions/>
  <pageMargins left="0.75" right="0.75" top="1" bottom="1" header="0.5" footer="0.5"/>
  <pageSetup fitToHeight="1" fitToWidth="1" horizontalDpi="1200" verticalDpi="12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7.28125" style="0" customWidth="1"/>
    <col min="2" max="4" width="15.7109375" style="0" customWidth="1"/>
    <col min="5" max="5" width="20.00390625" style="0" customWidth="1"/>
    <col min="6" max="7" width="15.7109375" style="0" customWidth="1"/>
    <col min="11" max="11" width="10.140625" style="0" bestFit="1" customWidth="1"/>
  </cols>
  <sheetData>
    <row r="1" spans="1:2" ht="12.75">
      <c r="A1" t="s">
        <v>20</v>
      </c>
      <c r="B1" s="28">
        <f ca="1">NOW()</f>
        <v>39791.50695243056</v>
      </c>
    </row>
    <row r="2" spans="1:7" s="1" customFormat="1" ht="20.25">
      <c r="A2" s="5"/>
      <c r="B2" s="5" t="s">
        <v>19</v>
      </c>
      <c r="C2" s="7" t="s">
        <v>91</v>
      </c>
      <c r="F2" s="7">
        <f>+ALL!F2</f>
        <v>2008</v>
      </c>
      <c r="G2" s="8" t="s">
        <v>16</v>
      </c>
    </row>
    <row r="6" spans="2:7" s="2" customFormat="1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t="s">
        <v>12</v>
      </c>
      <c r="B7" s="4">
        <v>4667.12</v>
      </c>
      <c r="C7" s="4">
        <f>+B13</f>
        <v>4667.12</v>
      </c>
      <c r="D7" s="4">
        <f>+C13</f>
        <v>4167.12</v>
      </c>
      <c r="E7" s="4">
        <f>+D13</f>
        <v>2967.12</v>
      </c>
      <c r="F7" s="4">
        <f>+E13</f>
        <v>2087.62</v>
      </c>
      <c r="G7" s="4">
        <f>+F13</f>
        <v>2087.62</v>
      </c>
    </row>
    <row r="8" spans="2:7" ht="12.75">
      <c r="B8" s="1"/>
      <c r="C8" s="1"/>
      <c r="D8" s="1"/>
      <c r="E8" s="1"/>
      <c r="F8" s="1"/>
      <c r="G8" s="1"/>
    </row>
    <row r="9" spans="1:7" ht="12.75">
      <c r="A9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2:7" ht="12.75">
      <c r="B10" s="1"/>
      <c r="C10" s="1"/>
      <c r="D10" s="1"/>
      <c r="E10" s="1"/>
      <c r="F10" s="1" t="s">
        <v>20</v>
      </c>
      <c r="G10" s="1"/>
    </row>
    <row r="11" spans="1:7" ht="12.75">
      <c r="A11" t="s">
        <v>14</v>
      </c>
      <c r="B11" s="12">
        <v>0</v>
      </c>
      <c r="C11" s="12">
        <v>-500</v>
      </c>
      <c r="D11" s="12">
        <v>-1200</v>
      </c>
      <c r="E11" s="12">
        <v>-879.5</v>
      </c>
      <c r="F11" s="12">
        <v>0</v>
      </c>
      <c r="G11" s="12">
        <v>0</v>
      </c>
    </row>
    <row r="12" spans="2:7" ht="12.75">
      <c r="B12" s="1"/>
      <c r="C12" s="1"/>
      <c r="D12" s="1"/>
      <c r="E12" s="1"/>
      <c r="F12" s="1"/>
      <c r="G12" s="1"/>
    </row>
    <row r="13" spans="1:7" ht="12.75">
      <c r="A13" t="s">
        <v>15</v>
      </c>
      <c r="B13" s="4">
        <f aca="true" t="shared" si="0" ref="B13:G13">SUM(B7:B11)</f>
        <v>4667.12</v>
      </c>
      <c r="C13" s="4">
        <f t="shared" si="0"/>
        <v>4167.12</v>
      </c>
      <c r="D13" s="4">
        <f t="shared" si="0"/>
        <v>2967.12</v>
      </c>
      <c r="E13" s="4">
        <f t="shared" si="0"/>
        <v>2087.62</v>
      </c>
      <c r="F13" s="4">
        <f t="shared" si="0"/>
        <v>2087.62</v>
      </c>
      <c r="G13" s="4">
        <f t="shared" si="0"/>
        <v>2087.62</v>
      </c>
    </row>
    <row r="14" spans="2:7" ht="12.75">
      <c r="B14" s="1"/>
      <c r="C14" s="1"/>
      <c r="D14" s="1"/>
      <c r="E14" s="1"/>
      <c r="F14" s="1"/>
      <c r="G14" s="1"/>
    </row>
    <row r="15" spans="1:7" ht="12.75">
      <c r="A15" s="13"/>
      <c r="B15" s="14"/>
      <c r="C15" s="14"/>
      <c r="D15" s="14"/>
      <c r="E15" s="14"/>
      <c r="F15" s="14"/>
      <c r="G15" s="14"/>
    </row>
    <row r="16" spans="1:7" ht="12.75">
      <c r="A16" s="16" t="s">
        <v>20</v>
      </c>
      <c r="B16" s="1" t="s">
        <v>20</v>
      </c>
      <c r="C16" s="1" t="s">
        <v>20</v>
      </c>
      <c r="D16" s="1"/>
      <c r="E16" s="1"/>
      <c r="F16" s="1"/>
      <c r="G16" s="1"/>
    </row>
    <row r="17" spans="2:7" s="2" customFormat="1" ht="12.75"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</row>
    <row r="18" spans="1:7" ht="12.75">
      <c r="A18" t="s">
        <v>12</v>
      </c>
      <c r="B18" s="4">
        <f>+G13</f>
        <v>2087.62</v>
      </c>
      <c r="C18" s="4">
        <f>+B24</f>
        <v>2087.62</v>
      </c>
      <c r="D18" s="4">
        <f>+C24</f>
        <v>2087.93</v>
      </c>
      <c r="E18" s="4">
        <f>+D24</f>
        <v>2088.79</v>
      </c>
      <c r="F18" s="4">
        <f>+E24</f>
        <v>1312.9299999999998</v>
      </c>
      <c r="G18" s="4">
        <f>+F24</f>
        <v>0.31999999999993634</v>
      </c>
    </row>
    <row r="19" spans="2:7" ht="12.75">
      <c r="B19" s="1"/>
      <c r="C19" s="1"/>
      <c r="D19" s="1"/>
      <c r="E19" s="1"/>
      <c r="F19" s="1"/>
      <c r="G19" s="1"/>
    </row>
    <row r="20" spans="1:7" ht="12.75">
      <c r="A20" t="s">
        <v>13</v>
      </c>
      <c r="B20" s="4">
        <v>0</v>
      </c>
      <c r="C20" s="4">
        <f>Register!I65</f>
        <v>0.31</v>
      </c>
      <c r="D20" s="4">
        <f>Register!I92</f>
        <v>0.86</v>
      </c>
      <c r="E20" s="4">
        <f>Register!I101</f>
        <v>0.79</v>
      </c>
      <c r="F20" s="4">
        <f>Register!I103+Register!I106</f>
        <v>188.7</v>
      </c>
      <c r="G20" s="4">
        <v>0</v>
      </c>
    </row>
    <row r="21" spans="2:7" ht="12.75">
      <c r="B21" s="1"/>
      <c r="C21" s="1"/>
      <c r="D21" s="1"/>
      <c r="E21" s="1"/>
      <c r="F21" s="1"/>
      <c r="G21" s="1"/>
    </row>
    <row r="22" spans="1:7" ht="12.75">
      <c r="A22" t="s">
        <v>14</v>
      </c>
      <c r="B22" s="12">
        <v>0</v>
      </c>
      <c r="C22" s="12">
        <v>0</v>
      </c>
      <c r="D22" s="12">
        <v>0</v>
      </c>
      <c r="E22" s="12">
        <f>-Register!J100</f>
        <v>-776.65</v>
      </c>
      <c r="F22" s="12">
        <f>-Register!J105</f>
        <v>-1501.31</v>
      </c>
      <c r="G22" s="12">
        <v>0</v>
      </c>
    </row>
    <row r="23" spans="2:7" ht="12.75">
      <c r="B23" s="1"/>
      <c r="C23" s="1"/>
      <c r="D23" s="1"/>
      <c r="E23" s="1"/>
      <c r="F23" s="1"/>
      <c r="G23" s="1"/>
    </row>
    <row r="24" spans="1:7" ht="12.75">
      <c r="A24" t="s">
        <v>15</v>
      </c>
      <c r="B24" s="4">
        <f aca="true" t="shared" si="1" ref="B24:G24">SUM(B18:B22)</f>
        <v>2087.62</v>
      </c>
      <c r="C24" s="4">
        <f t="shared" si="1"/>
        <v>2087.93</v>
      </c>
      <c r="D24" s="4">
        <f t="shared" si="1"/>
        <v>2088.79</v>
      </c>
      <c r="E24" s="4">
        <f t="shared" si="1"/>
        <v>1312.9299999999998</v>
      </c>
      <c r="F24" s="4">
        <f t="shared" si="1"/>
        <v>0.31999999999993634</v>
      </c>
      <c r="G24" s="4">
        <f t="shared" si="1"/>
        <v>0.31999999999993634</v>
      </c>
    </row>
    <row r="25" spans="1:2" ht="12.75">
      <c r="A25" t="s">
        <v>20</v>
      </c>
      <c r="B25" s="4" t="s">
        <v>20</v>
      </c>
    </row>
    <row r="28" spans="6:7" ht="12.75">
      <c r="F28" s="9"/>
      <c r="G28" s="9"/>
    </row>
    <row r="29" spans="1:7" s="6" customFormat="1" ht="15">
      <c r="A29" s="10" t="s">
        <v>17</v>
      </c>
      <c r="B29" s="11" t="s">
        <v>105</v>
      </c>
      <c r="C29" s="11"/>
      <c r="D29" s="37" t="s">
        <v>18</v>
      </c>
      <c r="E29" s="37"/>
      <c r="F29" s="11" t="s">
        <v>106</v>
      </c>
      <c r="G29" s="11"/>
    </row>
    <row r="30" ht="12.75">
      <c r="A30" s="16"/>
    </row>
    <row r="31" ht="12.75">
      <c r="A31" s="16"/>
    </row>
    <row r="32" ht="12.75">
      <c r="A32" s="16"/>
    </row>
    <row r="35" spans="1:4" ht="12.75">
      <c r="A35" s="16" t="s">
        <v>20</v>
      </c>
      <c r="B35" t="s">
        <v>20</v>
      </c>
      <c r="D35" t="s">
        <v>20</v>
      </c>
    </row>
    <row r="47" spans="11:13" ht="12.75">
      <c r="K47" s="16">
        <v>39374</v>
      </c>
      <c r="L47" t="s">
        <v>86</v>
      </c>
      <c r="M47">
        <v>85</v>
      </c>
    </row>
  </sheetData>
  <sheetProtection/>
  <mergeCells count="1">
    <mergeCell ref="D29:E29"/>
  </mergeCells>
  <printOptions/>
  <pageMargins left="0.75" right="0.75" top="1" bottom="1" header="0.5" footer="0.5"/>
  <pageSetup fitToHeight="1" fitToWidth="1" horizontalDpi="1200" verticalDpi="12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7.28125" style="0" customWidth="1"/>
    <col min="2" max="4" width="15.7109375" style="0" customWidth="1"/>
    <col min="5" max="5" width="20.00390625" style="0" customWidth="1"/>
    <col min="6" max="7" width="15.7109375" style="0" customWidth="1"/>
    <col min="8" max="8" width="10.28125" style="0" bestFit="1" customWidth="1"/>
    <col min="11" max="11" width="10.140625" style="0" bestFit="1" customWidth="1"/>
  </cols>
  <sheetData>
    <row r="1" spans="1:2" ht="12.75">
      <c r="A1" t="s">
        <v>20</v>
      </c>
      <c r="B1" s="28">
        <f ca="1">NOW()</f>
        <v>39791.50695243056</v>
      </c>
    </row>
    <row r="2" spans="1:7" s="1" customFormat="1" ht="20.25">
      <c r="A2" s="5"/>
      <c r="B2" s="5" t="s">
        <v>19</v>
      </c>
      <c r="C2" s="7" t="s">
        <v>21</v>
      </c>
      <c r="F2" s="7">
        <f>+ALL!F2</f>
        <v>2008</v>
      </c>
      <c r="G2" s="8" t="s">
        <v>16</v>
      </c>
    </row>
    <row r="6" spans="2:7" s="2" customFormat="1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t="s">
        <v>12</v>
      </c>
      <c r="B7" s="4">
        <v>2913.81</v>
      </c>
      <c r="C7" s="4">
        <f>+B13</f>
        <v>2913.81</v>
      </c>
      <c r="D7" s="4">
        <f>+C13</f>
        <v>2913.81</v>
      </c>
      <c r="E7" s="4">
        <f>+D13</f>
        <v>2913.81</v>
      </c>
      <c r="F7" s="4">
        <f>+E13</f>
        <v>2913.81</v>
      </c>
      <c r="G7" s="4">
        <f>+F13</f>
        <v>2913.81</v>
      </c>
    </row>
    <row r="8" spans="2:7" ht="12.75">
      <c r="B8" s="1"/>
      <c r="C8" s="1"/>
      <c r="D8" s="1"/>
      <c r="E8" s="1"/>
      <c r="F8" s="1"/>
      <c r="G8" s="1"/>
    </row>
    <row r="9" spans="1:7" ht="12.75">
      <c r="A9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2:7" ht="12.75">
      <c r="B10" s="1"/>
      <c r="C10" s="1"/>
      <c r="D10" s="1"/>
      <c r="E10" s="1"/>
      <c r="F10" s="1" t="s">
        <v>20</v>
      </c>
      <c r="G10" s="1"/>
    </row>
    <row r="11" spans="1:7" ht="12.75">
      <c r="A11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2:7" ht="12.75">
      <c r="B12" s="1"/>
      <c r="C12" s="1"/>
      <c r="D12" s="1"/>
      <c r="E12" s="1"/>
      <c r="F12" s="1"/>
      <c r="G12" s="1"/>
    </row>
    <row r="13" spans="1:7" ht="12.75">
      <c r="A13" t="s">
        <v>15</v>
      </c>
      <c r="B13" s="4">
        <f aca="true" t="shared" si="0" ref="B13:G13">SUM(B7:B11)</f>
        <v>2913.81</v>
      </c>
      <c r="C13" s="4">
        <f t="shared" si="0"/>
        <v>2913.81</v>
      </c>
      <c r="D13" s="4">
        <f t="shared" si="0"/>
        <v>2913.81</v>
      </c>
      <c r="E13" s="4">
        <f t="shared" si="0"/>
        <v>2913.81</v>
      </c>
      <c r="F13" s="4">
        <f t="shared" si="0"/>
        <v>2913.81</v>
      </c>
      <c r="G13" s="4">
        <f t="shared" si="0"/>
        <v>2913.81</v>
      </c>
    </row>
    <row r="14" spans="2:7" ht="12.75">
      <c r="B14" s="1"/>
      <c r="C14" s="1"/>
      <c r="D14" s="1"/>
      <c r="E14" s="1"/>
      <c r="F14" s="1"/>
      <c r="G14" s="1"/>
    </row>
    <row r="15" spans="1:7" ht="12.75">
      <c r="A15" s="13"/>
      <c r="B15" s="14"/>
      <c r="C15" s="14"/>
      <c r="D15" s="14"/>
      <c r="E15" s="14"/>
      <c r="F15" s="14"/>
      <c r="G15" s="14"/>
    </row>
    <row r="16" spans="1:7" ht="12.75">
      <c r="A16" s="16" t="s">
        <v>20</v>
      </c>
      <c r="B16" s="1" t="s">
        <v>20</v>
      </c>
      <c r="C16" s="1" t="s">
        <v>20</v>
      </c>
      <c r="D16" s="1"/>
      <c r="E16" s="1"/>
      <c r="F16" s="1"/>
      <c r="G16" s="1"/>
    </row>
    <row r="17" spans="2:7" s="2" customFormat="1" ht="12.75"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</row>
    <row r="18" spans="1:7" ht="12.75">
      <c r="A18" t="s">
        <v>12</v>
      </c>
      <c r="B18" s="4">
        <f>+G13</f>
        <v>2913.81</v>
      </c>
      <c r="C18" s="4">
        <f>+B24</f>
        <v>5629.8099999999995</v>
      </c>
      <c r="D18" s="4">
        <f>+C24</f>
        <v>1476.489999999998</v>
      </c>
      <c r="E18" s="4">
        <f>+D24</f>
        <v>1837.0599999999981</v>
      </c>
      <c r="F18" s="4">
        <f>+E24</f>
        <v>1697.7299999999982</v>
      </c>
      <c r="G18" s="4">
        <f>+F24</f>
        <v>1698.4299999999982</v>
      </c>
    </row>
    <row r="19" spans="2:7" ht="12.75">
      <c r="B19" s="1"/>
      <c r="C19" s="1"/>
      <c r="D19" s="1"/>
      <c r="E19" s="1"/>
      <c r="F19" s="1"/>
      <c r="G19" s="1"/>
    </row>
    <row r="20" spans="1:8" ht="12.75">
      <c r="A20" t="s">
        <v>13</v>
      </c>
      <c r="B20" s="4">
        <f>SUM(Register!O50:O64)</f>
        <v>2725</v>
      </c>
      <c r="C20" s="4">
        <f>SUM(Register!O65:O91)</f>
        <v>6527.29</v>
      </c>
      <c r="D20" s="4">
        <f>SUM(Register!O92:O99)</f>
        <v>700.72</v>
      </c>
      <c r="E20" s="4">
        <f>Register!O102</f>
        <v>0.76</v>
      </c>
      <c r="F20" s="4">
        <f>Register!O103</f>
        <v>0.7</v>
      </c>
      <c r="G20" s="4">
        <v>0</v>
      </c>
      <c r="H20" s="32"/>
    </row>
    <row r="21" spans="2:7" ht="12.75">
      <c r="B21" s="1"/>
      <c r="C21" s="1"/>
      <c r="E21" s="1"/>
      <c r="F21" s="1"/>
      <c r="G21" s="1"/>
    </row>
    <row r="22" spans="1:7" ht="12.75">
      <c r="A22" t="s">
        <v>14</v>
      </c>
      <c r="B22" s="12">
        <f>-Register!P50</f>
        <v>-9</v>
      </c>
      <c r="C22" s="12">
        <f>-SUM(Register!P65:P91)</f>
        <v>-10680.61</v>
      </c>
      <c r="D22" s="35">
        <f>-SUM(Register!P92:P99)</f>
        <v>-340.15</v>
      </c>
      <c r="E22" s="12">
        <f>-SUM(Register!P100:P102)</f>
        <v>-140.09</v>
      </c>
      <c r="F22" s="12">
        <v>0</v>
      </c>
      <c r="G22" s="12">
        <v>0</v>
      </c>
    </row>
    <row r="23" spans="2:7" ht="12.75">
      <c r="B23" s="1"/>
      <c r="C23" s="1"/>
      <c r="D23" s="1"/>
      <c r="E23" s="1"/>
      <c r="F23" s="1"/>
      <c r="G23" s="1"/>
    </row>
    <row r="24" spans="1:7" ht="12.75">
      <c r="A24" t="s">
        <v>15</v>
      </c>
      <c r="B24" s="4">
        <f aca="true" t="shared" si="1" ref="B24:G24">SUM(B18:B22)</f>
        <v>5629.8099999999995</v>
      </c>
      <c r="C24" s="4">
        <f t="shared" si="1"/>
        <v>1476.489999999998</v>
      </c>
      <c r="D24" s="4">
        <f>SUM(D18:D22)</f>
        <v>1837.0599999999981</v>
      </c>
      <c r="E24" s="4">
        <f t="shared" si="1"/>
        <v>1697.7299999999982</v>
      </c>
      <c r="F24" s="4">
        <f t="shared" si="1"/>
        <v>1698.4299999999982</v>
      </c>
      <c r="G24" s="4">
        <f t="shared" si="1"/>
        <v>1698.4299999999982</v>
      </c>
    </row>
    <row r="25" spans="1:2" ht="12.75">
      <c r="A25" t="s">
        <v>20</v>
      </c>
      <c r="B25" s="4" t="s">
        <v>20</v>
      </c>
    </row>
    <row r="28" spans="6:7" ht="12.75">
      <c r="F28" s="9"/>
      <c r="G28" s="9"/>
    </row>
    <row r="29" spans="1:7" s="6" customFormat="1" ht="15">
      <c r="A29" s="10" t="s">
        <v>17</v>
      </c>
      <c r="B29" s="11" t="s">
        <v>105</v>
      </c>
      <c r="C29" s="11"/>
      <c r="D29" s="37" t="s">
        <v>18</v>
      </c>
      <c r="E29" s="37"/>
      <c r="F29" s="11" t="s">
        <v>106</v>
      </c>
      <c r="G29" s="11"/>
    </row>
    <row r="30" ht="12.75">
      <c r="A30" s="16"/>
    </row>
    <row r="31" ht="12.75">
      <c r="A31" s="16"/>
    </row>
    <row r="32" ht="12.75">
      <c r="A32" s="16"/>
    </row>
    <row r="35" spans="1:4" ht="12.75">
      <c r="A35" s="16" t="s">
        <v>20</v>
      </c>
      <c r="B35" t="s">
        <v>20</v>
      </c>
      <c r="D35" t="s">
        <v>20</v>
      </c>
    </row>
    <row r="47" spans="11:13" ht="12.75">
      <c r="K47" s="16">
        <v>39374</v>
      </c>
      <c r="L47" t="s">
        <v>86</v>
      </c>
      <c r="M47">
        <v>85</v>
      </c>
    </row>
  </sheetData>
  <sheetProtection/>
  <mergeCells count="1">
    <mergeCell ref="D29:E29"/>
  </mergeCells>
  <printOptions/>
  <pageMargins left="0.75" right="0.75" top="1" bottom="1" header="0.5" footer="0.5"/>
  <pageSetup fitToHeight="1" fitToWidth="1" horizontalDpi="1200" verticalDpi="12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7" sqref="A107"/>
    </sheetView>
  </sheetViews>
  <sheetFormatPr defaultColWidth="9.140625" defaultRowHeight="12.75"/>
  <cols>
    <col min="1" max="1" width="12.57421875" style="16" customWidth="1"/>
    <col min="2" max="2" width="19.57421875" style="0" bestFit="1" customWidth="1"/>
    <col min="3" max="3" width="11.57421875" style="24" bestFit="1" customWidth="1"/>
    <col min="4" max="4" width="11.28125" style="24" bestFit="1" customWidth="1"/>
    <col min="5" max="5" width="12.57421875" style="24" bestFit="1" customWidth="1"/>
    <col min="6" max="6" width="2.7109375" style="21" customWidth="1"/>
    <col min="7" max="7" width="11.28125" style="16" bestFit="1" customWidth="1"/>
    <col min="8" max="8" width="17.8515625" style="0" customWidth="1"/>
    <col min="9" max="9" width="10.8515625" style="24" bestFit="1" customWidth="1"/>
    <col min="10" max="10" width="11.57421875" style="24" bestFit="1" customWidth="1"/>
    <col min="11" max="11" width="12.00390625" style="24" bestFit="1" customWidth="1"/>
    <col min="12" max="12" width="2.140625" style="21" customWidth="1"/>
    <col min="13" max="13" width="11.28125" style="16" bestFit="1" customWidth="1"/>
    <col min="14" max="14" width="21.7109375" style="0" bestFit="1" customWidth="1"/>
    <col min="15" max="15" width="11.28125" style="24" bestFit="1" customWidth="1"/>
    <col min="16" max="16" width="11.8515625" style="24" bestFit="1" customWidth="1"/>
    <col min="17" max="17" width="12.7109375" style="24" bestFit="1" customWidth="1"/>
    <col min="18" max="18" width="2.140625" style="21" customWidth="1"/>
  </cols>
  <sheetData>
    <row r="1" spans="1:2" ht="12.75">
      <c r="A1" s="27"/>
      <c r="B1" s="28">
        <f ca="1">NOW()</f>
        <v>39791.50695243056</v>
      </c>
    </row>
    <row r="2" spans="1:18" s="18" customFormat="1" ht="12.75">
      <c r="A2" s="25" t="s">
        <v>25</v>
      </c>
      <c r="C2" s="22"/>
      <c r="D2" s="22"/>
      <c r="E2" s="22"/>
      <c r="F2" s="19"/>
      <c r="G2" s="25" t="s">
        <v>26</v>
      </c>
      <c r="I2" s="22"/>
      <c r="J2" s="22"/>
      <c r="K2" s="22"/>
      <c r="L2" s="19"/>
      <c r="M2" s="25" t="s">
        <v>27</v>
      </c>
      <c r="O2" s="22"/>
      <c r="P2" s="22"/>
      <c r="Q2" s="22"/>
      <c r="R2" s="19"/>
    </row>
    <row r="3" spans="1:18" s="17" customFormat="1" ht="12.75">
      <c r="A3" s="26" t="s">
        <v>24</v>
      </c>
      <c r="B3" s="17" t="s">
        <v>28</v>
      </c>
      <c r="C3" s="23" t="s">
        <v>22</v>
      </c>
      <c r="D3" s="23" t="s">
        <v>23</v>
      </c>
      <c r="E3" s="23" t="s">
        <v>126</v>
      </c>
      <c r="F3" s="20"/>
      <c r="G3" s="26" t="s">
        <v>24</v>
      </c>
      <c r="H3" s="17" t="s">
        <v>28</v>
      </c>
      <c r="I3" s="23" t="s">
        <v>22</v>
      </c>
      <c r="J3" s="23" t="s">
        <v>23</v>
      </c>
      <c r="K3" s="23" t="s">
        <v>126</v>
      </c>
      <c r="L3" s="20"/>
      <c r="M3" s="26" t="s">
        <v>24</v>
      </c>
      <c r="N3" s="17" t="s">
        <v>28</v>
      </c>
      <c r="O3" s="23" t="s">
        <v>22</v>
      </c>
      <c r="P3" s="23" t="s">
        <v>23</v>
      </c>
      <c r="Q3" s="23" t="s">
        <v>126</v>
      </c>
      <c r="R3" s="20"/>
    </row>
    <row r="4" spans="1:15" ht="12.75" hidden="1">
      <c r="A4" s="16">
        <v>39276</v>
      </c>
      <c r="B4" s="16" t="s">
        <v>29</v>
      </c>
      <c r="C4" s="24">
        <v>223.17</v>
      </c>
      <c r="G4" s="16">
        <v>39289</v>
      </c>
      <c r="H4" t="s">
        <v>44</v>
      </c>
      <c r="I4" s="24">
        <v>5547.12</v>
      </c>
      <c r="M4" s="16">
        <v>39289</v>
      </c>
      <c r="N4" t="s">
        <v>33</v>
      </c>
      <c r="O4" s="24">
        <v>1315.63</v>
      </c>
    </row>
    <row r="5" spans="1:15" ht="12.75" hidden="1">
      <c r="A5" s="16">
        <v>39289</v>
      </c>
      <c r="B5" t="s">
        <v>30</v>
      </c>
      <c r="C5" s="24">
        <v>78.31</v>
      </c>
      <c r="G5" s="16">
        <v>39322</v>
      </c>
      <c r="H5" t="s">
        <v>74</v>
      </c>
      <c r="J5" s="24">
        <v>880</v>
      </c>
      <c r="M5" s="16">
        <v>39289</v>
      </c>
      <c r="N5" t="s">
        <v>34</v>
      </c>
      <c r="O5" s="24">
        <v>355</v>
      </c>
    </row>
    <row r="6" spans="1:15" ht="12.75" hidden="1">
      <c r="A6" s="16">
        <v>39289</v>
      </c>
      <c r="B6" t="s">
        <v>32</v>
      </c>
      <c r="C6" s="24">
        <v>78.31</v>
      </c>
      <c r="G6" s="16">
        <v>39491</v>
      </c>
      <c r="H6" t="s">
        <v>92</v>
      </c>
      <c r="J6" s="24">
        <v>500</v>
      </c>
      <c r="M6" s="16">
        <v>39289</v>
      </c>
      <c r="N6" t="s">
        <v>35</v>
      </c>
      <c r="O6" s="24">
        <v>100</v>
      </c>
    </row>
    <row r="7" spans="1:15" ht="12.75" hidden="1">
      <c r="A7" s="16">
        <v>39289</v>
      </c>
      <c r="B7" t="s">
        <v>31</v>
      </c>
      <c r="C7" s="24">
        <v>225.77</v>
      </c>
      <c r="G7" s="16">
        <v>39514</v>
      </c>
      <c r="H7" t="s">
        <v>96</v>
      </c>
      <c r="J7" s="24">
        <v>1200</v>
      </c>
      <c r="M7" s="16">
        <v>39289</v>
      </c>
      <c r="N7" t="s">
        <v>36</v>
      </c>
      <c r="O7" s="24">
        <v>100</v>
      </c>
    </row>
    <row r="8" spans="1:15" ht="12.75" hidden="1">
      <c r="A8" s="16">
        <v>39297</v>
      </c>
      <c r="B8" t="s">
        <v>57</v>
      </c>
      <c r="C8" s="24">
        <v>390</v>
      </c>
      <c r="G8" s="16">
        <v>39562</v>
      </c>
      <c r="H8" t="s">
        <v>103</v>
      </c>
      <c r="J8" s="24">
        <v>880</v>
      </c>
      <c r="M8" s="16">
        <v>39289</v>
      </c>
      <c r="N8" t="s">
        <v>37</v>
      </c>
      <c r="O8" s="24">
        <v>100</v>
      </c>
    </row>
    <row r="9" spans="1:15" ht="12.75" hidden="1">
      <c r="A9" s="16">
        <v>39322</v>
      </c>
      <c r="B9" t="s">
        <v>70</v>
      </c>
      <c r="C9" s="24">
        <v>237.46</v>
      </c>
      <c r="M9" s="16">
        <v>39289</v>
      </c>
      <c r="N9" t="s">
        <v>38</v>
      </c>
      <c r="O9" s="24">
        <v>200</v>
      </c>
    </row>
    <row r="10" spans="1:15" ht="12.75" hidden="1">
      <c r="A10" s="16">
        <v>39322</v>
      </c>
      <c r="B10" t="s">
        <v>75</v>
      </c>
      <c r="D10" s="24">
        <v>45.34</v>
      </c>
      <c r="M10" s="16">
        <v>39289</v>
      </c>
      <c r="N10" t="s">
        <v>39</v>
      </c>
      <c r="O10" s="24">
        <v>100</v>
      </c>
    </row>
    <row r="11" spans="1:15" ht="12.75" hidden="1">
      <c r="A11" s="16">
        <v>39326</v>
      </c>
      <c r="B11" t="s">
        <v>76</v>
      </c>
      <c r="C11" s="24">
        <v>11.57</v>
      </c>
      <c r="M11" s="16">
        <v>39289</v>
      </c>
      <c r="N11" t="s">
        <v>40</v>
      </c>
      <c r="O11" s="24">
        <v>100</v>
      </c>
    </row>
    <row r="12" spans="1:15" ht="12.75" hidden="1">
      <c r="A12" s="16">
        <v>39338</v>
      </c>
      <c r="B12" t="s">
        <v>84</v>
      </c>
      <c r="D12" s="24">
        <v>171.27</v>
      </c>
      <c r="M12" s="16">
        <v>39289</v>
      </c>
      <c r="N12" t="s">
        <v>41</v>
      </c>
      <c r="O12" s="24">
        <v>75</v>
      </c>
    </row>
    <row r="13" spans="1:15" ht="12.75" hidden="1">
      <c r="A13" s="16">
        <v>39338</v>
      </c>
      <c r="B13" t="s">
        <v>83</v>
      </c>
      <c r="C13" s="24">
        <v>58</v>
      </c>
      <c r="M13" s="16">
        <v>39289</v>
      </c>
      <c r="N13" t="s">
        <v>42</v>
      </c>
      <c r="O13" s="24">
        <v>225</v>
      </c>
    </row>
    <row r="14" spans="1:15" ht="12.75" hidden="1">
      <c r="A14" s="16">
        <v>39345</v>
      </c>
      <c r="B14" t="s">
        <v>85</v>
      </c>
      <c r="C14" s="24">
        <v>82</v>
      </c>
      <c r="M14" s="16">
        <v>39297</v>
      </c>
      <c r="N14" t="s">
        <v>46</v>
      </c>
      <c r="O14" s="24">
        <v>375</v>
      </c>
    </row>
    <row r="15" spans="1:15" ht="12.75" hidden="1">
      <c r="A15" s="16">
        <v>39355</v>
      </c>
      <c r="B15" t="s">
        <v>76</v>
      </c>
      <c r="C15" s="24">
        <v>10.05</v>
      </c>
      <c r="M15" s="16">
        <v>39297</v>
      </c>
      <c r="N15" t="s">
        <v>47</v>
      </c>
      <c r="O15" s="24">
        <v>75</v>
      </c>
    </row>
    <row r="16" spans="1:15" ht="12.75" hidden="1">
      <c r="A16" s="16">
        <v>39365</v>
      </c>
      <c r="B16" t="s">
        <v>88</v>
      </c>
      <c r="C16" s="24" t="s">
        <v>20</v>
      </c>
      <c r="D16" s="24">
        <v>140</v>
      </c>
      <c r="M16" s="16">
        <v>39297</v>
      </c>
      <c r="N16" t="s">
        <v>47</v>
      </c>
      <c r="O16" s="24">
        <v>75</v>
      </c>
    </row>
    <row r="17" spans="1:15" ht="12.75" hidden="1">
      <c r="A17" s="16">
        <v>39373</v>
      </c>
      <c r="B17" t="s">
        <v>83</v>
      </c>
      <c r="C17" s="24">
        <v>4</v>
      </c>
      <c r="M17" s="16">
        <v>39297</v>
      </c>
      <c r="N17" t="s">
        <v>48</v>
      </c>
      <c r="O17" s="24">
        <v>75</v>
      </c>
    </row>
    <row r="18" spans="1:15" ht="12.75" hidden="1">
      <c r="A18" s="16">
        <v>39387</v>
      </c>
      <c r="B18" t="s">
        <v>76</v>
      </c>
      <c r="C18" s="24">
        <v>9.21</v>
      </c>
      <c r="M18" s="16">
        <v>39297</v>
      </c>
      <c r="N18" t="s">
        <v>49</v>
      </c>
      <c r="O18" s="24">
        <v>100</v>
      </c>
    </row>
    <row r="19" spans="1:15" ht="12.75" hidden="1">
      <c r="A19" s="16">
        <v>39406</v>
      </c>
      <c r="B19" t="s">
        <v>85</v>
      </c>
      <c r="C19" s="24">
        <v>50</v>
      </c>
      <c r="M19" s="16">
        <v>39297</v>
      </c>
      <c r="N19" t="s">
        <v>50</v>
      </c>
      <c r="O19" s="24">
        <v>100</v>
      </c>
    </row>
    <row r="20" spans="1:15" ht="12.75" hidden="1">
      <c r="A20" s="16">
        <v>39417</v>
      </c>
      <c r="B20" t="s">
        <v>76</v>
      </c>
      <c r="C20" s="24">
        <v>8.87</v>
      </c>
      <c r="M20" s="16">
        <v>39297</v>
      </c>
      <c r="N20" t="s">
        <v>51</v>
      </c>
      <c r="O20" s="24">
        <v>250</v>
      </c>
    </row>
    <row r="21" spans="1:15" ht="12.75" hidden="1">
      <c r="A21" s="16">
        <v>39437</v>
      </c>
      <c r="B21" t="s">
        <v>90</v>
      </c>
      <c r="D21" s="24">
        <v>1500</v>
      </c>
      <c r="M21" s="16">
        <v>39297</v>
      </c>
      <c r="N21" t="s">
        <v>52</v>
      </c>
      <c r="O21" s="24">
        <v>225</v>
      </c>
    </row>
    <row r="22" spans="1:15" ht="12.75" hidden="1">
      <c r="A22" s="16">
        <v>39448</v>
      </c>
      <c r="B22" t="s">
        <v>76</v>
      </c>
      <c r="C22" s="24">
        <v>9</v>
      </c>
      <c r="M22" s="16">
        <v>39297</v>
      </c>
      <c r="N22" t="s">
        <v>53</v>
      </c>
      <c r="O22" s="24">
        <v>100</v>
      </c>
    </row>
    <row r="23" spans="1:15" ht="12.75" hidden="1">
      <c r="A23" s="16">
        <v>39479</v>
      </c>
      <c r="B23" t="s">
        <v>76</v>
      </c>
      <c r="C23" s="24">
        <v>8.57</v>
      </c>
      <c r="M23" s="16">
        <v>39297</v>
      </c>
      <c r="N23" t="s">
        <v>54</v>
      </c>
      <c r="O23" s="24">
        <v>100</v>
      </c>
    </row>
    <row r="24" spans="1:15" ht="12.75" hidden="1">
      <c r="A24" s="16" t="s">
        <v>93</v>
      </c>
      <c r="B24" t="s">
        <v>94</v>
      </c>
      <c r="C24" s="24">
        <v>1400</v>
      </c>
      <c r="M24" s="16">
        <v>39297</v>
      </c>
      <c r="N24" t="s">
        <v>55</v>
      </c>
      <c r="O24" s="24">
        <v>100</v>
      </c>
    </row>
    <row r="25" spans="1:15" ht="12.75" hidden="1">
      <c r="A25" s="16" t="s">
        <v>93</v>
      </c>
      <c r="B25" t="s">
        <v>94</v>
      </c>
      <c r="C25" s="24">
        <v>375</v>
      </c>
      <c r="M25" s="16">
        <v>39297</v>
      </c>
      <c r="N25" t="s">
        <v>56</v>
      </c>
      <c r="O25" s="24">
        <v>450</v>
      </c>
    </row>
    <row r="26" spans="1:15" ht="12.75" hidden="1">
      <c r="A26" s="16">
        <v>39504</v>
      </c>
      <c r="B26" t="s">
        <v>95</v>
      </c>
      <c r="D26" s="24">
        <v>657</v>
      </c>
      <c r="M26" s="16">
        <v>39303</v>
      </c>
      <c r="N26" t="s">
        <v>58</v>
      </c>
      <c r="O26" s="24">
        <v>900</v>
      </c>
    </row>
    <row r="27" spans="1:15" ht="12.75" hidden="1">
      <c r="A27" s="16">
        <v>39508</v>
      </c>
      <c r="B27" t="s">
        <v>76</v>
      </c>
      <c r="C27" s="24">
        <v>8.08</v>
      </c>
      <c r="M27" s="16">
        <v>39303</v>
      </c>
      <c r="N27" t="s">
        <v>59</v>
      </c>
      <c r="O27" s="24">
        <v>185</v>
      </c>
    </row>
    <row r="28" spans="1:15" ht="12.75" hidden="1">
      <c r="A28" s="16">
        <v>39539</v>
      </c>
      <c r="B28" t="s">
        <v>76</v>
      </c>
      <c r="C28" s="24">
        <v>8.43</v>
      </c>
      <c r="M28" s="16">
        <v>39303</v>
      </c>
      <c r="N28" t="s">
        <v>60</v>
      </c>
      <c r="O28" s="24">
        <v>400</v>
      </c>
    </row>
    <row r="29" spans="1:15" ht="12.75" hidden="1">
      <c r="A29" s="16">
        <v>39542</v>
      </c>
      <c r="B29" t="s">
        <v>97</v>
      </c>
      <c r="C29" s="24">
        <v>280</v>
      </c>
      <c r="M29" s="16">
        <v>39303</v>
      </c>
      <c r="N29" t="s">
        <v>61</v>
      </c>
      <c r="O29" s="24">
        <v>400</v>
      </c>
    </row>
    <row r="30" spans="1:15" ht="12.75" hidden="1">
      <c r="A30" s="16">
        <v>39548</v>
      </c>
      <c r="B30" t="s">
        <v>98</v>
      </c>
      <c r="C30" s="24">
        <v>40</v>
      </c>
      <c r="M30" s="16">
        <v>39303</v>
      </c>
      <c r="N30" t="s">
        <v>62</v>
      </c>
      <c r="O30" s="24">
        <v>100</v>
      </c>
    </row>
    <row r="31" spans="1:15" ht="12.75" hidden="1">
      <c r="A31" s="16">
        <v>39548</v>
      </c>
      <c r="B31" t="s">
        <v>99</v>
      </c>
      <c r="C31" s="24">
        <v>80</v>
      </c>
      <c r="M31" s="16">
        <v>39303</v>
      </c>
      <c r="N31" t="s">
        <v>63</v>
      </c>
      <c r="O31" s="24">
        <v>675</v>
      </c>
    </row>
    <row r="32" spans="1:15" ht="12.75" hidden="1">
      <c r="A32" s="16">
        <v>39548</v>
      </c>
      <c r="B32" t="s">
        <v>100</v>
      </c>
      <c r="D32" s="24">
        <v>557.27</v>
      </c>
      <c r="M32" s="16">
        <v>39307</v>
      </c>
      <c r="N32" t="s">
        <v>64</v>
      </c>
      <c r="O32" s="24">
        <f>200+470+250+350+225+100+300</f>
        <v>1895</v>
      </c>
    </row>
    <row r="33" spans="1:15" ht="12.75" hidden="1">
      <c r="A33" s="16">
        <v>39562</v>
      </c>
      <c r="B33" t="s">
        <v>101</v>
      </c>
      <c r="C33" s="24">
        <v>140</v>
      </c>
      <c r="M33" s="16">
        <v>39318</v>
      </c>
      <c r="N33" t="s">
        <v>65</v>
      </c>
      <c r="O33" s="24">
        <v>185</v>
      </c>
    </row>
    <row r="34" spans="1:15" ht="12.75" hidden="1">
      <c r="A34" s="16">
        <v>39568</v>
      </c>
      <c r="B34" t="s">
        <v>102</v>
      </c>
      <c r="D34" s="24">
        <v>879.5</v>
      </c>
      <c r="M34" s="16">
        <v>39318</v>
      </c>
      <c r="N34" t="s">
        <v>66</v>
      </c>
      <c r="O34" s="24">
        <v>85</v>
      </c>
    </row>
    <row r="35" spans="1:15" ht="12.75" hidden="1">
      <c r="A35" s="16">
        <v>39576</v>
      </c>
      <c r="B35" t="s">
        <v>104</v>
      </c>
      <c r="D35" s="24">
        <v>200</v>
      </c>
      <c r="M35" s="16">
        <v>39318</v>
      </c>
      <c r="N35" t="s">
        <v>69</v>
      </c>
      <c r="O35" s="24">
        <v>105</v>
      </c>
    </row>
    <row r="36" spans="1:15" ht="12.75" hidden="1">
      <c r="A36" s="16">
        <v>39569</v>
      </c>
      <c r="B36" t="s">
        <v>76</v>
      </c>
      <c r="C36" s="24">
        <v>8.03</v>
      </c>
      <c r="M36" s="16">
        <v>39318</v>
      </c>
      <c r="N36" t="s">
        <v>67</v>
      </c>
      <c r="O36" s="24">
        <v>320</v>
      </c>
    </row>
    <row r="37" spans="1:15" ht="12.75" hidden="1">
      <c r="A37" s="16">
        <v>39588</v>
      </c>
      <c r="B37" t="s">
        <v>108</v>
      </c>
      <c r="C37" s="24">
        <v>4.62</v>
      </c>
      <c r="M37" s="16">
        <v>39318</v>
      </c>
      <c r="N37" t="s">
        <v>68</v>
      </c>
      <c r="O37" s="24">
        <v>100</v>
      </c>
    </row>
    <row r="38" spans="1:16" ht="12.75" hidden="1">
      <c r="A38" s="16">
        <v>39589</v>
      </c>
      <c r="B38" t="s">
        <v>107</v>
      </c>
      <c r="D38" s="24">
        <v>1</v>
      </c>
      <c r="M38" s="16">
        <v>39322</v>
      </c>
      <c r="N38" t="s">
        <v>71</v>
      </c>
      <c r="P38" s="24">
        <v>91.8</v>
      </c>
    </row>
    <row r="39" spans="1:16" ht="12.75" hidden="1">
      <c r="A39" s="16">
        <v>39599</v>
      </c>
      <c r="B39" t="s">
        <v>76</v>
      </c>
      <c r="C39" s="24">
        <v>2.64</v>
      </c>
      <c r="M39" s="16">
        <v>39322</v>
      </c>
      <c r="N39" t="s">
        <v>72</v>
      </c>
      <c r="P39" s="24">
        <v>138.5</v>
      </c>
    </row>
    <row r="40" spans="1:16" ht="12.75" hidden="1">
      <c r="A40" s="16">
        <v>39596</v>
      </c>
      <c r="B40" t="s">
        <v>109</v>
      </c>
      <c r="D40" s="24">
        <v>8.36</v>
      </c>
      <c r="M40" s="16">
        <v>39322</v>
      </c>
      <c r="N40" t="s">
        <v>73</v>
      </c>
      <c r="P40" s="24">
        <v>849.18</v>
      </c>
    </row>
    <row r="41" spans="1:16" ht="12.75" hidden="1">
      <c r="A41" s="16">
        <v>39629</v>
      </c>
      <c r="B41" t="s">
        <v>110</v>
      </c>
      <c r="C41" s="24">
        <v>36</v>
      </c>
      <c r="M41" s="16">
        <v>39338</v>
      </c>
      <c r="N41" t="s">
        <v>77</v>
      </c>
      <c r="P41" s="24">
        <v>427.97</v>
      </c>
    </row>
    <row r="42" spans="1:16" ht="12.75" hidden="1">
      <c r="A42" s="16">
        <v>39629</v>
      </c>
      <c r="B42" t="s">
        <v>111</v>
      </c>
      <c r="C42" s="24">
        <v>48</v>
      </c>
      <c r="M42" s="16">
        <v>39338</v>
      </c>
      <c r="N42" t="s">
        <v>78</v>
      </c>
      <c r="P42" s="24">
        <v>424.62</v>
      </c>
    </row>
    <row r="43" spans="1:16" ht="12.75" hidden="1">
      <c r="A43" s="16">
        <v>39629</v>
      </c>
      <c r="B43" t="s">
        <v>112</v>
      </c>
      <c r="C43" s="24">
        <v>60</v>
      </c>
      <c r="M43" s="16">
        <v>39338</v>
      </c>
      <c r="N43" t="s">
        <v>79</v>
      </c>
      <c r="P43" s="24">
        <v>4356</v>
      </c>
    </row>
    <row r="44" spans="1:16" ht="12.75" hidden="1">
      <c r="A44" s="16">
        <v>39629</v>
      </c>
      <c r="B44" t="s">
        <v>113</v>
      </c>
      <c r="C44" s="24">
        <v>365</v>
      </c>
      <c r="M44" s="16">
        <v>39338</v>
      </c>
      <c r="N44" t="s">
        <v>80</v>
      </c>
      <c r="P44" s="24">
        <v>196</v>
      </c>
    </row>
    <row r="45" spans="1:16" ht="12.75" hidden="1">
      <c r="A45" s="16">
        <v>39618</v>
      </c>
      <c r="D45" s="24">
        <v>237.79</v>
      </c>
      <c r="M45" s="16">
        <v>39338</v>
      </c>
      <c r="N45" t="s">
        <v>81</v>
      </c>
      <c r="P45" s="24">
        <v>211.6</v>
      </c>
    </row>
    <row r="46" spans="1:16" ht="12.75" hidden="1">
      <c r="A46" s="16">
        <v>39629</v>
      </c>
      <c r="B46" t="s">
        <v>76</v>
      </c>
      <c r="C46" s="24">
        <v>7.19</v>
      </c>
      <c r="M46" s="16">
        <v>39338</v>
      </c>
      <c r="N46" t="s">
        <v>82</v>
      </c>
      <c r="P46" s="24">
        <v>11.53</v>
      </c>
    </row>
    <row r="47" spans="1:16" ht="12.75" hidden="1">
      <c r="A47" s="16">
        <v>39660</v>
      </c>
      <c r="B47" t="s">
        <v>76</v>
      </c>
      <c r="C47" s="24">
        <v>7.81</v>
      </c>
      <c r="M47" s="16">
        <v>39365</v>
      </c>
      <c r="N47" t="s">
        <v>87</v>
      </c>
      <c r="P47" s="24">
        <v>659.62</v>
      </c>
    </row>
    <row r="48" spans="13:15" ht="12.75" hidden="1">
      <c r="M48" s="16">
        <v>39374</v>
      </c>
      <c r="N48" t="s">
        <v>86</v>
      </c>
      <c r="O48" s="24">
        <v>85</v>
      </c>
    </row>
    <row r="49" spans="13:15" ht="12.75" hidden="1">
      <c r="M49" s="16">
        <v>39406</v>
      </c>
      <c r="N49" t="s">
        <v>89</v>
      </c>
      <c r="O49" s="24">
        <v>150</v>
      </c>
    </row>
    <row r="50" spans="13:16" ht="12.75" hidden="1">
      <c r="M50" s="16">
        <v>39644</v>
      </c>
      <c r="N50" t="s">
        <v>114</v>
      </c>
      <c r="P50" s="24">
        <v>9</v>
      </c>
    </row>
    <row r="51" spans="13:15" ht="12.75" hidden="1">
      <c r="M51" s="16">
        <v>39646</v>
      </c>
      <c r="N51" t="s">
        <v>49</v>
      </c>
      <c r="O51" s="24">
        <v>250</v>
      </c>
    </row>
    <row r="52" spans="13:15" ht="12.75" hidden="1">
      <c r="M52" s="16">
        <v>39646</v>
      </c>
      <c r="N52" t="s">
        <v>115</v>
      </c>
      <c r="O52" s="24">
        <v>150</v>
      </c>
    </row>
    <row r="53" spans="13:15" ht="12.75" hidden="1">
      <c r="M53" s="16">
        <v>39646</v>
      </c>
      <c r="N53" t="s">
        <v>116</v>
      </c>
      <c r="O53" s="24">
        <v>150</v>
      </c>
    </row>
    <row r="54" spans="13:15" ht="12.75" hidden="1">
      <c r="M54" s="16">
        <v>39646</v>
      </c>
      <c r="N54" t="s">
        <v>39</v>
      </c>
      <c r="O54" s="24">
        <v>150</v>
      </c>
    </row>
    <row r="55" spans="13:15" ht="12.75" hidden="1">
      <c r="M55" s="16">
        <v>39646</v>
      </c>
      <c r="N55" t="s">
        <v>117</v>
      </c>
      <c r="O55" s="24">
        <v>150</v>
      </c>
    </row>
    <row r="56" spans="13:15" ht="12.75" hidden="1">
      <c r="M56" s="16">
        <v>39654</v>
      </c>
      <c r="N56" t="s">
        <v>40</v>
      </c>
      <c r="O56" s="24">
        <v>150</v>
      </c>
    </row>
    <row r="57" spans="13:15" ht="12.75" hidden="1">
      <c r="M57" s="16">
        <v>39654</v>
      </c>
      <c r="N57" t="s">
        <v>118</v>
      </c>
      <c r="O57" s="24">
        <v>600</v>
      </c>
    </row>
    <row r="58" spans="13:15" ht="12.75" hidden="1">
      <c r="M58" s="16">
        <v>39654</v>
      </c>
      <c r="N58" t="s">
        <v>119</v>
      </c>
      <c r="O58" s="24">
        <v>150</v>
      </c>
    </row>
    <row r="59" spans="13:15" ht="12.75" hidden="1">
      <c r="M59" s="16">
        <v>39654</v>
      </c>
      <c r="N59" t="s">
        <v>120</v>
      </c>
      <c r="O59" s="24">
        <v>225</v>
      </c>
    </row>
    <row r="60" spans="13:16" ht="12.75" hidden="1">
      <c r="M60" s="16">
        <v>39654</v>
      </c>
      <c r="N60" t="s">
        <v>121</v>
      </c>
      <c r="O60" s="30">
        <v>150</v>
      </c>
      <c r="P60" s="30"/>
    </row>
    <row r="61" spans="13:16" ht="12.75" hidden="1">
      <c r="M61" s="16">
        <v>39654</v>
      </c>
      <c r="N61" t="s">
        <v>122</v>
      </c>
      <c r="O61" s="30">
        <v>150</v>
      </c>
      <c r="P61" s="30"/>
    </row>
    <row r="62" spans="13:16" ht="12.75" hidden="1">
      <c r="M62" s="16">
        <v>39654</v>
      </c>
      <c r="N62" t="s">
        <v>123</v>
      </c>
      <c r="O62" s="30">
        <v>150</v>
      </c>
      <c r="P62" s="30"/>
    </row>
    <row r="63" spans="13:16" ht="12.75" hidden="1">
      <c r="M63" s="16">
        <v>39654</v>
      </c>
      <c r="N63" t="s">
        <v>124</v>
      </c>
      <c r="O63" s="30">
        <v>150</v>
      </c>
      <c r="P63" s="30"/>
    </row>
    <row r="64" spans="13:17" ht="12.75" hidden="1">
      <c r="M64" s="16">
        <v>39654</v>
      </c>
      <c r="N64" t="s">
        <v>125</v>
      </c>
      <c r="O64" s="30">
        <v>150</v>
      </c>
      <c r="P64" s="30"/>
      <c r="Q64" s="24">
        <f>Golf!B24</f>
        <v>5629.8099999999995</v>
      </c>
    </row>
    <row r="65" spans="1:17" ht="12.75" hidden="1">
      <c r="A65" s="16">
        <v>39691</v>
      </c>
      <c r="B65" t="s">
        <v>76</v>
      </c>
      <c r="C65" s="24">
        <v>7.41</v>
      </c>
      <c r="E65" s="24">
        <f>General!C18+Register!C65-Register!D65</f>
        <v>13003.579999999998</v>
      </c>
      <c r="G65" s="16">
        <v>39691</v>
      </c>
      <c r="H65" t="s">
        <v>76</v>
      </c>
      <c r="I65" s="24">
        <v>0.31</v>
      </c>
      <c r="K65" s="24">
        <f>Marketing!B24+Register!I65-J65</f>
        <v>2087.93</v>
      </c>
      <c r="M65" s="16">
        <v>39661</v>
      </c>
      <c r="N65" t="s">
        <v>138</v>
      </c>
      <c r="O65" s="30"/>
      <c r="P65" s="30">
        <v>133.61</v>
      </c>
      <c r="Q65" s="24">
        <f>Q64+O65-P65</f>
        <v>5496.2</v>
      </c>
    </row>
    <row r="66" spans="1:17" ht="12.75" hidden="1">
      <c r="A66" s="16">
        <v>39665</v>
      </c>
      <c r="B66" t="s">
        <v>136</v>
      </c>
      <c r="D66" s="24">
        <v>293.37</v>
      </c>
      <c r="E66" s="24">
        <f>C66+E65-D66</f>
        <v>12710.209999999997</v>
      </c>
      <c r="M66" s="16">
        <v>39664</v>
      </c>
      <c r="N66" t="s">
        <v>140</v>
      </c>
      <c r="O66" s="30">
        <v>150</v>
      </c>
      <c r="P66" s="30"/>
      <c r="Q66" s="24">
        <f aca="true" t="shared" si="0" ref="Q66:Q103">Q65+O66-P66</f>
        <v>5646.2</v>
      </c>
    </row>
    <row r="67" spans="1:17" ht="12.75" hidden="1">
      <c r="A67" s="16">
        <v>39666</v>
      </c>
      <c r="B67" s="29" t="s">
        <v>146</v>
      </c>
      <c r="D67" s="24">
        <v>333.69</v>
      </c>
      <c r="E67" s="24">
        <f>C67+E66-D67</f>
        <v>12376.519999999997</v>
      </c>
      <c r="M67" s="16">
        <v>39664</v>
      </c>
      <c r="N67" t="s">
        <v>141</v>
      </c>
      <c r="O67" s="30">
        <v>150</v>
      </c>
      <c r="P67" s="30"/>
      <c r="Q67" s="24">
        <f t="shared" si="0"/>
        <v>5796.2</v>
      </c>
    </row>
    <row r="68" spans="13:17" ht="12.75" hidden="1">
      <c r="M68" s="16">
        <v>39664</v>
      </c>
      <c r="N68" t="s">
        <v>142</v>
      </c>
      <c r="O68" s="30">
        <v>250</v>
      </c>
      <c r="P68" s="30"/>
      <c r="Q68" s="24">
        <f t="shared" si="0"/>
        <v>6046.2</v>
      </c>
    </row>
    <row r="69" spans="13:17" ht="12.75" hidden="1">
      <c r="M69" s="16">
        <v>39664</v>
      </c>
      <c r="N69" t="s">
        <v>143</v>
      </c>
      <c r="O69" s="30">
        <v>450</v>
      </c>
      <c r="P69" s="30"/>
      <c r="Q69" s="24">
        <f t="shared" si="0"/>
        <v>6496.2</v>
      </c>
    </row>
    <row r="70" spans="13:17" ht="12.75" hidden="1">
      <c r="M70" s="16">
        <v>39664</v>
      </c>
      <c r="N70" t="s">
        <v>144</v>
      </c>
      <c r="O70" s="30">
        <v>350</v>
      </c>
      <c r="P70" s="30"/>
      <c r="Q70" s="24">
        <f t="shared" si="0"/>
        <v>6846.2</v>
      </c>
    </row>
    <row r="71" spans="13:17" ht="12.75" hidden="1">
      <c r="M71" s="16">
        <v>39664</v>
      </c>
      <c r="N71" t="s">
        <v>145</v>
      </c>
      <c r="O71" s="30">
        <v>150</v>
      </c>
      <c r="P71" s="30"/>
      <c r="Q71" s="24">
        <f t="shared" si="0"/>
        <v>6996.2</v>
      </c>
    </row>
    <row r="72" spans="13:17" ht="12.75" hidden="1">
      <c r="M72" s="16">
        <v>39664</v>
      </c>
      <c r="N72" t="s">
        <v>38</v>
      </c>
      <c r="O72" s="30">
        <v>350</v>
      </c>
      <c r="P72" s="30"/>
      <c r="Q72" s="24">
        <f t="shared" si="0"/>
        <v>7346.2</v>
      </c>
    </row>
    <row r="73" spans="13:17" ht="12.75" hidden="1">
      <c r="M73" s="16">
        <v>39664</v>
      </c>
      <c r="N73" s="29" t="s">
        <v>147</v>
      </c>
      <c r="O73" s="30"/>
      <c r="P73" s="30">
        <v>400</v>
      </c>
      <c r="Q73" s="24">
        <f t="shared" si="0"/>
        <v>6946.2</v>
      </c>
    </row>
    <row r="74" spans="13:17" ht="12.75" hidden="1">
      <c r="M74" s="16">
        <v>39667</v>
      </c>
      <c r="N74" t="s">
        <v>137</v>
      </c>
      <c r="O74" s="30"/>
      <c r="P74" s="30">
        <v>284</v>
      </c>
      <c r="Q74" s="24">
        <f t="shared" si="0"/>
        <v>6662.2</v>
      </c>
    </row>
    <row r="75" spans="13:17" ht="12.75" hidden="1">
      <c r="M75" s="16">
        <v>39671</v>
      </c>
      <c r="N75" t="s">
        <v>128</v>
      </c>
      <c r="O75" s="30">
        <v>225</v>
      </c>
      <c r="P75" s="30"/>
      <c r="Q75" s="24">
        <f t="shared" si="0"/>
        <v>6887.2</v>
      </c>
    </row>
    <row r="76" spans="13:17" ht="12.75" hidden="1">
      <c r="M76" s="16">
        <v>39671</v>
      </c>
      <c r="N76" t="s">
        <v>129</v>
      </c>
      <c r="O76" s="30">
        <v>150</v>
      </c>
      <c r="P76" s="30"/>
      <c r="Q76" s="24">
        <f t="shared" si="0"/>
        <v>7037.2</v>
      </c>
    </row>
    <row r="77" spans="13:17" ht="12.75" hidden="1">
      <c r="M77" s="16">
        <v>39671</v>
      </c>
      <c r="N77" t="s">
        <v>130</v>
      </c>
      <c r="O77" s="30">
        <f>9*75</f>
        <v>675</v>
      </c>
      <c r="P77" s="30"/>
      <c r="Q77" s="24">
        <f t="shared" si="0"/>
        <v>7712.2</v>
      </c>
    </row>
    <row r="78" spans="13:17" ht="12.75" hidden="1">
      <c r="M78" s="16">
        <v>39671</v>
      </c>
      <c r="N78" t="s">
        <v>41</v>
      </c>
      <c r="O78" s="30">
        <v>150</v>
      </c>
      <c r="P78" s="30"/>
      <c r="Q78" s="24">
        <f t="shared" si="0"/>
        <v>7862.2</v>
      </c>
    </row>
    <row r="79" spans="13:17" ht="12.75" hidden="1">
      <c r="M79" s="16">
        <v>39671</v>
      </c>
      <c r="N79" t="s">
        <v>65</v>
      </c>
      <c r="O79" s="31">
        <v>300</v>
      </c>
      <c r="P79" s="30"/>
      <c r="Q79" s="24">
        <f t="shared" si="0"/>
        <v>8162.2</v>
      </c>
    </row>
    <row r="80" spans="13:17" ht="12.75" hidden="1">
      <c r="M80" s="16">
        <v>39671</v>
      </c>
      <c r="N80" t="s">
        <v>42</v>
      </c>
      <c r="O80" s="31">
        <v>300</v>
      </c>
      <c r="P80" s="30"/>
      <c r="Q80" s="24">
        <f t="shared" si="0"/>
        <v>8462.2</v>
      </c>
    </row>
    <row r="81" spans="13:17" ht="12.75" hidden="1">
      <c r="M81" s="16">
        <v>39671</v>
      </c>
      <c r="N81" t="s">
        <v>131</v>
      </c>
      <c r="O81" s="31">
        <v>600</v>
      </c>
      <c r="P81" s="30"/>
      <c r="Q81" s="24">
        <f t="shared" si="0"/>
        <v>9062.2</v>
      </c>
    </row>
    <row r="82" spans="13:17" ht="12.75" hidden="1">
      <c r="M82" s="16">
        <v>39671</v>
      </c>
      <c r="N82" t="s">
        <v>132</v>
      </c>
      <c r="O82" s="31">
        <v>150</v>
      </c>
      <c r="P82" s="30"/>
      <c r="Q82" s="24">
        <f t="shared" si="0"/>
        <v>9212.2</v>
      </c>
    </row>
    <row r="83" spans="13:17" ht="12.75" hidden="1">
      <c r="M83" s="16">
        <v>39671</v>
      </c>
      <c r="N83" t="s">
        <v>133</v>
      </c>
      <c r="O83" s="31">
        <v>500</v>
      </c>
      <c r="P83" s="30"/>
      <c r="Q83" s="24">
        <f t="shared" si="0"/>
        <v>9712.2</v>
      </c>
    </row>
    <row r="84" spans="13:17" ht="12.75" hidden="1">
      <c r="M84" s="16">
        <v>39671</v>
      </c>
      <c r="N84" t="s">
        <v>134</v>
      </c>
      <c r="O84" s="31">
        <v>600</v>
      </c>
      <c r="P84" s="30"/>
      <c r="Q84" s="24">
        <f t="shared" si="0"/>
        <v>10312.2</v>
      </c>
    </row>
    <row r="85" spans="13:17" ht="12.75" hidden="1">
      <c r="M85" s="16">
        <v>39671</v>
      </c>
      <c r="N85" t="s">
        <v>135</v>
      </c>
      <c r="O85" s="31">
        <v>150</v>
      </c>
      <c r="P85" s="30"/>
      <c r="Q85" s="24">
        <f t="shared" si="0"/>
        <v>10462.2</v>
      </c>
    </row>
    <row r="86" spans="13:17" ht="12.75" hidden="1">
      <c r="M86" s="16">
        <v>39671</v>
      </c>
      <c r="N86" s="29" t="s">
        <v>148</v>
      </c>
      <c r="O86" s="30"/>
      <c r="P86" s="30">
        <v>1250</v>
      </c>
      <c r="Q86" s="24">
        <f t="shared" si="0"/>
        <v>9212.2</v>
      </c>
    </row>
    <row r="87" spans="13:17" ht="12.75" hidden="1">
      <c r="M87" s="16">
        <v>39681</v>
      </c>
      <c r="N87" t="s">
        <v>127</v>
      </c>
      <c r="O87" s="30"/>
      <c r="P87" s="30">
        <v>3613</v>
      </c>
      <c r="Q87" s="24">
        <f t="shared" si="0"/>
        <v>5599.200000000001</v>
      </c>
    </row>
    <row r="88" spans="13:17" ht="12.75" hidden="1">
      <c r="M88" s="16">
        <v>39681</v>
      </c>
      <c r="N88" s="29" t="s">
        <v>149</v>
      </c>
      <c r="O88" s="30">
        <v>277.16</v>
      </c>
      <c r="P88" s="30"/>
      <c r="Q88" s="24">
        <f t="shared" si="0"/>
        <v>5876.360000000001</v>
      </c>
    </row>
    <row r="89" spans="13:17" ht="12.75" hidden="1">
      <c r="M89" s="16">
        <v>39681</v>
      </c>
      <c r="N89" t="s">
        <v>22</v>
      </c>
      <c r="O89" s="30">
        <v>600</v>
      </c>
      <c r="P89" s="30"/>
      <c r="Q89" s="24">
        <f t="shared" si="0"/>
        <v>6476.360000000001</v>
      </c>
    </row>
    <row r="90" spans="13:17" ht="12.75" hidden="1">
      <c r="M90" s="16">
        <v>39689</v>
      </c>
      <c r="N90" t="s">
        <v>139</v>
      </c>
      <c r="O90" s="30"/>
      <c r="P90" s="30">
        <v>5000</v>
      </c>
      <c r="Q90" s="24">
        <f t="shared" si="0"/>
        <v>1476.3600000000006</v>
      </c>
    </row>
    <row r="91" spans="13:17" ht="12.75" hidden="1">
      <c r="M91" s="16">
        <v>39691</v>
      </c>
      <c r="N91" t="s">
        <v>76</v>
      </c>
      <c r="O91" s="30">
        <v>0.13</v>
      </c>
      <c r="P91" s="30"/>
      <c r="Q91" s="24">
        <f t="shared" si="0"/>
        <v>1476.4900000000007</v>
      </c>
    </row>
    <row r="92" spans="1:17" ht="12.75" hidden="1">
      <c r="A92" s="33">
        <v>39707</v>
      </c>
      <c r="B92" s="29" t="s">
        <v>139</v>
      </c>
      <c r="C92" s="30"/>
      <c r="D92" s="30">
        <v>57.28</v>
      </c>
      <c r="E92" s="24">
        <f>C92+E67-D92</f>
        <v>12319.239999999996</v>
      </c>
      <c r="G92" s="16">
        <v>39721</v>
      </c>
      <c r="H92" t="s">
        <v>76</v>
      </c>
      <c r="I92" s="24">
        <v>0.86</v>
      </c>
      <c r="K92" s="24">
        <f>K65+I92-J92</f>
        <v>2088.79</v>
      </c>
      <c r="M92" s="16">
        <v>39699</v>
      </c>
      <c r="N92" t="s">
        <v>150</v>
      </c>
      <c r="O92" s="24">
        <v>150</v>
      </c>
      <c r="Q92" s="24">
        <f t="shared" si="0"/>
        <v>1626.4900000000007</v>
      </c>
    </row>
    <row r="93" spans="1:17" ht="12.75" hidden="1">
      <c r="A93" s="33">
        <v>39707</v>
      </c>
      <c r="B93" s="29" t="s">
        <v>156</v>
      </c>
      <c r="C93" s="30"/>
      <c r="D93" s="30">
        <v>500</v>
      </c>
      <c r="E93" s="24">
        <f>C93+E92-D93</f>
        <v>11819.239999999996</v>
      </c>
      <c r="M93" s="33">
        <v>39699</v>
      </c>
      <c r="N93" t="s">
        <v>151</v>
      </c>
      <c r="O93" s="24">
        <v>150</v>
      </c>
      <c r="Q93" s="24">
        <f t="shared" si="0"/>
        <v>1776.4900000000007</v>
      </c>
    </row>
    <row r="94" spans="1:17" ht="12.75" hidden="1">
      <c r="A94" s="33">
        <v>39716</v>
      </c>
      <c r="B94" s="29" t="s">
        <v>157</v>
      </c>
      <c r="C94" s="30"/>
      <c r="D94" s="30">
        <v>95.4</v>
      </c>
      <c r="E94" s="24">
        <f>C94+E93-D94</f>
        <v>11723.839999999997</v>
      </c>
      <c r="M94" s="16">
        <v>39699</v>
      </c>
      <c r="N94" t="s">
        <v>152</v>
      </c>
      <c r="O94" s="24">
        <v>150</v>
      </c>
      <c r="Q94" s="24">
        <f t="shared" si="0"/>
        <v>1926.4900000000007</v>
      </c>
    </row>
    <row r="95" spans="1:17" ht="12.75" hidden="1">
      <c r="A95" s="16">
        <v>39721</v>
      </c>
      <c r="B95" s="29" t="s">
        <v>76</v>
      </c>
      <c r="C95" s="24">
        <v>4.98</v>
      </c>
      <c r="E95" s="24">
        <f>C95+E94-D95</f>
        <v>11728.819999999996</v>
      </c>
      <c r="M95" s="16">
        <v>39699</v>
      </c>
      <c r="N95" t="s">
        <v>153</v>
      </c>
      <c r="O95" s="24">
        <v>250</v>
      </c>
      <c r="Q95" s="24">
        <f t="shared" si="0"/>
        <v>2176.4900000000007</v>
      </c>
    </row>
    <row r="96" spans="1:17" ht="12.75" hidden="1">
      <c r="A96" s="16">
        <v>39701</v>
      </c>
      <c r="B96" s="29" t="s">
        <v>158</v>
      </c>
      <c r="D96" s="24">
        <v>75</v>
      </c>
      <c r="E96" s="24">
        <f>C96+E95-D96</f>
        <v>11653.819999999996</v>
      </c>
      <c r="M96" s="16">
        <v>39707</v>
      </c>
      <c r="N96" t="s">
        <v>114</v>
      </c>
      <c r="P96" s="38">
        <v>9.9</v>
      </c>
      <c r="Q96" s="24">
        <f t="shared" si="0"/>
        <v>2166.5900000000006</v>
      </c>
    </row>
    <row r="97" spans="13:17" ht="12.75" hidden="1">
      <c r="M97" s="16">
        <v>39707</v>
      </c>
      <c r="N97" t="s">
        <v>154</v>
      </c>
      <c r="P97" s="38">
        <v>205</v>
      </c>
      <c r="Q97" s="24">
        <f t="shared" si="0"/>
        <v>1961.5900000000006</v>
      </c>
    </row>
    <row r="98" spans="1:17" ht="12.75" hidden="1">
      <c r="A98" s="34"/>
      <c r="M98" s="16">
        <v>39707</v>
      </c>
      <c r="N98" t="s">
        <v>155</v>
      </c>
      <c r="P98" s="38">
        <v>125.25</v>
      </c>
      <c r="Q98" s="24">
        <f t="shared" si="0"/>
        <v>1836.3400000000006</v>
      </c>
    </row>
    <row r="99" spans="13:17" ht="12.75" hidden="1">
      <c r="M99" s="16">
        <v>39721</v>
      </c>
      <c r="N99" t="s">
        <v>76</v>
      </c>
      <c r="O99" s="24">
        <v>0.72</v>
      </c>
      <c r="Q99" s="24">
        <f t="shared" si="0"/>
        <v>1837.0600000000006</v>
      </c>
    </row>
    <row r="100" spans="1:17" ht="12.75" hidden="1">
      <c r="A100" s="16">
        <v>39752</v>
      </c>
      <c r="B100" t="s">
        <v>76</v>
      </c>
      <c r="C100" s="24">
        <v>4.95</v>
      </c>
      <c r="E100" s="24">
        <f>E96+C100-D100</f>
        <v>11658.769999999997</v>
      </c>
      <c r="G100" s="16">
        <v>39744</v>
      </c>
      <c r="H100" t="s">
        <v>159</v>
      </c>
      <c r="J100" s="24">
        <v>776.65</v>
      </c>
      <c r="K100" s="24">
        <f>K92+I100-J100</f>
        <v>1312.1399999999999</v>
      </c>
      <c r="M100" s="16">
        <v>39730</v>
      </c>
      <c r="N100" s="29" t="s">
        <v>161</v>
      </c>
      <c r="P100" s="24">
        <v>20.29</v>
      </c>
      <c r="Q100" s="24">
        <f t="shared" si="0"/>
        <v>1816.7700000000007</v>
      </c>
    </row>
    <row r="101" spans="7:17" ht="12.75" hidden="1">
      <c r="G101" s="16">
        <v>39752</v>
      </c>
      <c r="H101" t="s">
        <v>76</v>
      </c>
      <c r="I101" s="24">
        <v>0.79</v>
      </c>
      <c r="K101" s="24">
        <f>K100+I101-J101</f>
        <v>1312.9299999999998</v>
      </c>
      <c r="M101" s="33">
        <v>39744</v>
      </c>
      <c r="N101" s="29" t="s">
        <v>160</v>
      </c>
      <c r="O101" s="30"/>
      <c r="P101" s="30">
        <v>119.8</v>
      </c>
      <c r="Q101" s="24">
        <f t="shared" si="0"/>
        <v>1696.9700000000007</v>
      </c>
    </row>
    <row r="102" spans="13:17" ht="12.75" hidden="1">
      <c r="M102" s="16">
        <v>39752</v>
      </c>
      <c r="N102" t="s">
        <v>76</v>
      </c>
      <c r="O102" s="24">
        <v>0.76</v>
      </c>
      <c r="Q102" s="24">
        <f t="shared" si="0"/>
        <v>1697.7300000000007</v>
      </c>
    </row>
    <row r="103" spans="1:17" ht="12.75">
      <c r="A103" s="16">
        <v>39771</v>
      </c>
      <c r="B103" s="29" t="s">
        <v>162</v>
      </c>
      <c r="D103" s="24">
        <v>188.38</v>
      </c>
      <c r="E103" s="24">
        <f>E100-D103</f>
        <v>11470.389999999998</v>
      </c>
      <c r="G103" s="16">
        <v>39771</v>
      </c>
      <c r="H103" s="29" t="s">
        <v>164</v>
      </c>
      <c r="I103" s="24">
        <v>188.38</v>
      </c>
      <c r="K103" s="24">
        <f>K101+I103</f>
        <v>1501.31</v>
      </c>
      <c r="M103" s="16">
        <v>39782</v>
      </c>
      <c r="N103" s="29" t="s">
        <v>76</v>
      </c>
      <c r="O103" s="24">
        <v>0.7</v>
      </c>
      <c r="Q103" s="24">
        <f t="shared" si="0"/>
        <v>1698.4300000000007</v>
      </c>
    </row>
    <row r="104" spans="2:8" ht="12.75">
      <c r="B104" s="29" t="s">
        <v>163</v>
      </c>
      <c r="H104" s="29" t="s">
        <v>165</v>
      </c>
    </row>
    <row r="105" spans="1:13" ht="12.75">
      <c r="A105" s="16">
        <v>39782</v>
      </c>
      <c r="B105" s="29" t="s">
        <v>76</v>
      </c>
      <c r="C105" s="24">
        <v>4.76</v>
      </c>
      <c r="E105" s="24">
        <f>E103+C105</f>
        <v>11475.149999999998</v>
      </c>
      <c r="G105" s="16">
        <v>39771</v>
      </c>
      <c r="H105" s="29" t="s">
        <v>166</v>
      </c>
      <c r="J105" s="24">
        <v>1501.31</v>
      </c>
      <c r="K105" s="24">
        <f>K103+I105-J105</f>
        <v>0</v>
      </c>
      <c r="M105" s="36"/>
    </row>
    <row r="106" spans="7:11" ht="12.75">
      <c r="G106" s="16">
        <v>39782</v>
      </c>
      <c r="H106" s="29" t="s">
        <v>76</v>
      </c>
      <c r="I106" s="24">
        <v>0.32</v>
      </c>
      <c r="K106" s="24">
        <f>K105+I106-J106</f>
        <v>0.32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MCUL/CUCORP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</dc:creator>
  <cp:keywords/>
  <dc:description/>
  <cp:lastModifiedBy>Bryanna Tapley</cp:lastModifiedBy>
  <cp:lastPrinted>2008-09-26T17:43:30Z</cp:lastPrinted>
  <dcterms:created xsi:type="dcterms:W3CDTF">2003-01-24T18:47:33Z</dcterms:created>
  <dcterms:modified xsi:type="dcterms:W3CDTF">2008-12-09T17:10:10Z</dcterms:modified>
  <cp:category/>
  <cp:version/>
  <cp:contentType/>
  <cp:contentStatus/>
</cp:coreProperties>
</file>